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0"/>
  </bookViews>
  <sheets>
    <sheet name="2015-2016-2017" sheetId="1" r:id="rId1"/>
  </sheets>
  <definedNames>
    <definedName name="_xlnm.Print_Titles" localSheetId="0">'2015-2016-2017'!$8:$8</definedName>
    <definedName name="_xlnm.Print_Area" localSheetId="0">'2015-2016-2017'!$A$1:$AN$71</definedName>
  </definedNames>
  <calcPr fullCalcOnLoad="1"/>
</workbook>
</file>

<file path=xl/sharedStrings.xml><?xml version="1.0" encoding="utf-8"?>
<sst xmlns="http://schemas.openxmlformats.org/spreadsheetml/2006/main" count="110" uniqueCount="93">
  <si>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</si>
  <si>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</si>
  <si>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</si>
  <si>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</si>
  <si>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</si>
  <si>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</si>
  <si>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</si>
  <si>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</si>
  <si>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</si>
  <si>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</si>
  <si>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</si>
  <si>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</si>
  <si>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</si>
  <si>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</si>
  <si>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</si>
  <si>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</si>
  <si>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</si>
  <si>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</si>
  <si>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</si>
  <si>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</si>
  <si>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Большекузнечковское сельское поселение Кувшиновского района</t>
  </si>
  <si>
    <t>Борзынское сельское поселение Кувшиновского района</t>
  </si>
  <si>
    <t>Борковское сельское поселение Кувшиновского района</t>
  </si>
  <si>
    <t>Васильковское сельское поселение Кувшиновского района</t>
  </si>
  <si>
    <t>Заовражское сельское поселение Кувшиновского района</t>
  </si>
  <si>
    <t>Могилевское сельское поселение Кувшиновского района</t>
  </si>
  <si>
    <t>Пеньское сельское поселение Кувшиновского района</t>
  </si>
  <si>
    <t>Прямухинское сельское поселение Кувшиновского района</t>
  </si>
  <si>
    <t>Сокольническое сельское поселение Кувшиновского района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</si>
  <si>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</si>
  <si>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</si>
  <si>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</si>
  <si>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</si>
  <si>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</si>
  <si>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</si>
  <si>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</si>
  <si>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</si>
  <si>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</si>
  <si>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</si>
  <si>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</si>
  <si>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</si>
  <si>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</si>
  <si>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</si>
  <si>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</si>
  <si>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</si>
  <si>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</si>
  <si>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</si>
  <si>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</si>
  <si>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</si>
  <si>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</si>
  <si>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</si>
  <si>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</si>
  <si>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</si>
  <si>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</si>
  <si>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</si>
  <si>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стало, км</t>
  </si>
  <si>
    <t>доп. ср-ва, тыс. руб.</t>
  </si>
  <si>
    <t>в бюджет ДОПЫ (+)</t>
  </si>
  <si>
    <t>ИТОГО в бюджет, 
тыс.руб.</t>
  </si>
  <si>
    <t>Было в бюджете 126-ЗО</t>
  </si>
  <si>
    <t>5 летних и 2 зимних месяца</t>
  </si>
  <si>
    <t>Перераспределение</t>
  </si>
  <si>
    <t xml:space="preserve">Затраты на содержание а/д,
 тыс. рублей  </t>
  </si>
  <si>
    <t>Протяженность а/д, км</t>
  </si>
  <si>
    <t>Протяженность а/д, км (Закон ТО от 03.02.2010 №12-ЗО)</t>
  </si>
  <si>
    <t>Увеличение затрат по содержанию а/д 3 класса (с учетом Кувшиновского района), тыс. рублей</t>
  </si>
  <si>
    <t>Увеличение затрат по содержанию а/д 2 класса, тыс. рублей</t>
  </si>
  <si>
    <t xml:space="preserve">Объем субвенций,
 тыс. руб.
(Закон от 02.03.2011 №4-ЗО) </t>
  </si>
  <si>
    <t xml:space="preserve">Объем субвенций,
 тыс. рублей  </t>
  </si>
  <si>
    <t>Бельский район</t>
  </si>
  <si>
    <t>Изменения (с учетом Закона ТО от 09.03.2011 №15-ЗО)</t>
  </si>
  <si>
    <t>Результат изменений(с учетом Закона ТО от 09.03.2011 №15-ЗО)</t>
  </si>
  <si>
    <t xml:space="preserve">Объем субвенций на 2012 год,
 тыс. рублей  </t>
  </si>
  <si>
    <t xml:space="preserve">Объем субвенций на 2013 год,
 тыс. рублей  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</si>
  <si>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</si>
  <si>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</si>
  <si>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</si>
  <si>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 xml:space="preserve">2015 год </t>
  </si>
  <si>
    <t xml:space="preserve">Объем субвенций на 2014 год,
 тыс. рублей  </t>
  </si>
  <si>
    <t>Кесовогорский район</t>
  </si>
  <si>
    <t>Максатихинский район</t>
  </si>
  <si>
    <t xml:space="preserve">Объем субвенций на 2015 год,
 тыс. рублей  </t>
  </si>
  <si>
    <t xml:space="preserve">Объем субвенций на 2015 год,
 рублей  </t>
  </si>
  <si>
    <t>Сумма, тыс. рублей</t>
  </si>
  <si>
    <t>2016 год</t>
  </si>
  <si>
    <t>2017 год</t>
  </si>
  <si>
    <t>плановый период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</si>
  <si>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</si>
  <si>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</si>
  <si>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</si>
  <si>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</si>
  <si>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r>
      <rPr>
        <b/>
        <sz val="12"/>
        <color indexed="8"/>
        <rFont val="Times New Roman"/>
        <family val="1"/>
      </rPr>
      <t xml:space="preserve">Приложение 33 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
на 2015 год и на плановый период 2016 и 2017 годов»</t>
    </r>
  </si>
  <si>
    <t>Субвенции местным бюджетам на осуществление отдельных государственных полномочий  
 Тверской области в сфере осуществления дорожной деятельности  на 2015 год 
и на плановый период 2016 и 2017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</si>
</sst>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0_р_._-;\-* #,##0.0000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_р_._-;\-* #,##0.00_р_._-;_-* &quot;-&quot;???_р_._-;_-@_-"/>
    <numFmt numFmtId="180" formatCode="_-* #,##0.0_р_._-;\-* #,##0.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_-* #,##0_р_._-;\-* #,##0_р_._-;_-* &quot;-&quot;??_р_._-;_-@_-"/>
    <numFmt numFmtId="18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65" fontId="5" fillId="0" borderId="10" xfId="60" applyNumberFormat="1" applyFont="1" applyFill="1" applyBorder="1" applyAlignment="1" applyProtection="1">
      <alignment horizontal="left" vertical="top"/>
      <protection locked="0"/>
    </xf>
    <xf numFmtId="165" fontId="4" fillId="0" borderId="0" xfId="6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top" wrapText="1" shrinkToFit="1"/>
    </xf>
    <xf numFmtId="173" fontId="1" fillId="0" borderId="0" xfId="0" applyNumberFormat="1" applyFont="1" applyAlignment="1">
      <alignment horizontal="left" vertical="top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32" borderId="0" xfId="0" applyFill="1" applyAlignment="1">
      <alignment horizontal="left" vertical="top"/>
    </xf>
    <xf numFmtId="0" fontId="0" fillId="32" borderId="0" xfId="0" applyFill="1" applyAlignment="1">
      <alignment horizontal="center" vertical="center"/>
    </xf>
    <xf numFmtId="0" fontId="1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top" wrapText="1" shrinkToFit="1"/>
    </xf>
    <xf numFmtId="43" fontId="1" fillId="32" borderId="0" xfId="0" applyNumberFormat="1" applyFont="1" applyFill="1" applyBorder="1" applyAlignment="1">
      <alignment horizontal="left" vertical="top" wrapText="1" shrinkToFit="1"/>
    </xf>
    <xf numFmtId="43" fontId="4" fillId="32" borderId="0" xfId="0" applyNumberFormat="1" applyFont="1" applyFill="1" applyBorder="1" applyAlignment="1">
      <alignment horizontal="center" vertical="top" wrapText="1" shrinkToFit="1"/>
    </xf>
    <xf numFmtId="0" fontId="1" fillId="32" borderId="0" xfId="0" applyFont="1" applyFill="1" applyBorder="1" applyAlignment="1">
      <alignment horizontal="center" vertical="center" wrapText="1" shrinkToFit="1"/>
    </xf>
    <xf numFmtId="0" fontId="1" fillId="32" borderId="0" xfId="0" applyFont="1" applyFill="1" applyAlignment="1">
      <alignment horizontal="left" vertical="top" wrapText="1" shrinkToFit="1"/>
    </xf>
    <xf numFmtId="0" fontId="1" fillId="32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left" vertical="top" wrapText="1" shrinkToFit="1"/>
    </xf>
    <xf numFmtId="173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178" fontId="1" fillId="0" borderId="0" xfId="0" applyNumberFormat="1" applyFont="1" applyAlignment="1">
      <alignment horizontal="left" vertical="top" wrapText="1" shrinkToFit="1"/>
    </xf>
    <xf numFmtId="43" fontId="1" fillId="0" borderId="0" xfId="60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65" fontId="1" fillId="0" borderId="0" xfId="6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left" vertical="top" wrapText="1" shrinkToFit="1"/>
    </xf>
    <xf numFmtId="178" fontId="1" fillId="0" borderId="0" xfId="0" applyNumberFormat="1" applyFont="1" applyFill="1" applyBorder="1" applyAlignment="1">
      <alignment horizontal="left" vertical="top" wrapText="1" shrinkToFit="1"/>
    </xf>
    <xf numFmtId="178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32" borderId="10" xfId="0" applyFill="1" applyBorder="1" applyAlignment="1">
      <alignment horizontal="left" vertical="top"/>
    </xf>
    <xf numFmtId="43" fontId="1" fillId="32" borderId="10" xfId="60" applyFont="1" applyFill="1" applyBorder="1" applyAlignment="1">
      <alignment horizontal="left" vertical="top"/>
    </xf>
    <xf numFmtId="0" fontId="0" fillId="32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178" fontId="2" fillId="0" borderId="10" xfId="0" applyNumberFormat="1" applyFont="1" applyBorder="1" applyAlignment="1">
      <alignment horizontal="center" vertical="top"/>
    </xf>
    <xf numFmtId="165" fontId="3" fillId="0" borderId="10" xfId="60" applyNumberFormat="1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/>
    </xf>
    <xf numFmtId="180" fontId="2" fillId="0" borderId="10" xfId="0" applyNumberFormat="1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167" fontId="3" fillId="32" borderId="10" xfId="60" applyNumberFormat="1" applyFont="1" applyFill="1" applyBorder="1" applyAlignment="1">
      <alignment horizontal="center" vertical="top" wrapText="1" shrinkToFit="1"/>
    </xf>
    <xf numFmtId="165" fontId="3" fillId="32" borderId="10" xfId="60" applyNumberFormat="1" applyFont="1" applyFill="1" applyBorder="1" applyAlignment="1">
      <alignment horizontal="center" vertical="top" wrapText="1" shrinkToFit="1"/>
    </xf>
    <xf numFmtId="165" fontId="2" fillId="0" borderId="10" xfId="60" applyNumberFormat="1" applyFont="1" applyBorder="1" applyAlignment="1">
      <alignment horizontal="center" vertical="top"/>
    </xf>
    <xf numFmtId="43" fontId="2" fillId="0" borderId="10" xfId="60" applyFont="1" applyBorder="1" applyAlignment="1">
      <alignment horizontal="center" vertical="top"/>
    </xf>
    <xf numFmtId="43" fontId="2" fillId="0" borderId="10" xfId="6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3" fillId="0" borderId="10" xfId="60" applyNumberFormat="1" applyFont="1" applyFill="1" applyBorder="1" applyAlignment="1">
      <alignment horizontal="center" vertical="top" wrapText="1" shrinkToFit="1"/>
    </xf>
    <xf numFmtId="178" fontId="2" fillId="0" borderId="0" xfId="0" applyNumberFormat="1" applyFont="1" applyAlignment="1">
      <alignment horizontal="center" vertical="top"/>
    </xf>
    <xf numFmtId="178" fontId="8" fillId="0" borderId="10" xfId="0" applyNumberFormat="1" applyFont="1" applyBorder="1" applyAlignment="1">
      <alignment horizontal="center" vertical="top"/>
    </xf>
    <xf numFmtId="165" fontId="8" fillId="0" borderId="10" xfId="60" applyNumberFormat="1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/>
    </xf>
    <xf numFmtId="167" fontId="8" fillId="32" borderId="10" xfId="60" applyNumberFormat="1" applyFont="1" applyFill="1" applyBorder="1" applyAlignment="1">
      <alignment horizontal="center" vertical="top" wrapText="1" shrinkToFit="1"/>
    </xf>
    <xf numFmtId="165" fontId="8" fillId="32" borderId="10" xfId="60" applyNumberFormat="1" applyFont="1" applyFill="1" applyBorder="1" applyAlignment="1">
      <alignment horizontal="center" vertical="top" wrapText="1" shrinkToFit="1"/>
    </xf>
    <xf numFmtId="0" fontId="8" fillId="0" borderId="0" xfId="0" applyFont="1" applyAlignment="1">
      <alignment horizontal="center" vertical="top"/>
    </xf>
    <xf numFmtId="165" fontId="3" fillId="0" borderId="10" xfId="6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/>
    </xf>
    <xf numFmtId="165" fontId="2" fillId="0" borderId="10" xfId="60" applyNumberFormat="1" applyFont="1" applyBorder="1" applyAlignment="1" quotePrefix="1">
      <alignment horizontal="center" vertical="top"/>
    </xf>
    <xf numFmtId="165" fontId="5" fillId="0" borderId="10" xfId="60" applyNumberFormat="1" applyFont="1" applyFill="1" applyBorder="1" applyAlignment="1">
      <alignment horizontal="center" vertical="top"/>
    </xf>
    <xf numFmtId="165" fontId="4" fillId="0" borderId="10" xfId="60" applyNumberFormat="1" applyFont="1" applyBorder="1" applyAlignment="1">
      <alignment horizontal="center" vertical="top"/>
    </xf>
    <xf numFmtId="165" fontId="5" fillId="0" borderId="10" xfId="60" applyNumberFormat="1" applyFont="1" applyBorder="1" applyAlignment="1">
      <alignment horizontal="center" vertical="top" wrapText="1" shrinkToFit="1"/>
    </xf>
    <xf numFmtId="165" fontId="4" fillId="32" borderId="10" xfId="60" applyNumberFormat="1" applyFont="1" applyFill="1" applyBorder="1" applyAlignment="1">
      <alignment horizontal="center" vertical="top"/>
    </xf>
    <xf numFmtId="43" fontId="4" fillId="32" borderId="10" xfId="60" applyFont="1" applyFill="1" applyBorder="1" applyAlignment="1">
      <alignment horizontal="center" vertical="top"/>
    </xf>
    <xf numFmtId="165" fontId="5" fillId="32" borderId="10" xfId="60" applyNumberFormat="1" applyFont="1" applyFill="1" applyBorder="1" applyAlignment="1">
      <alignment horizontal="center" vertical="top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164" fontId="4" fillId="32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04"/>
  <sheetViews>
    <sheetView tabSelected="1" view="pageBreakPreview" zoomScaleSheetLayoutView="100" workbookViewId="0" topLeftCell="A54">
      <selection activeCell="AL11" sqref="AL11"/>
    </sheetView>
  </sheetViews>
  <sheetFormatPr defaultColWidth="9.140625" defaultRowHeight="15"/>
  <cols>
    <col min="1" max="1" width="5.00390625" style="2" customWidth="1"/>
    <col min="2" max="2" width="63.140625" style="8" bestFit="1" customWidth="1"/>
    <col min="3" max="3" width="19.57421875" style="8" hidden="1" customWidth="1"/>
    <col min="4" max="4" width="19.7109375" style="8" hidden="1" customWidth="1"/>
    <col min="5" max="5" width="14.28125" style="8" hidden="1" customWidth="1"/>
    <col min="6" max="6" width="17.421875" style="8" hidden="1" customWidth="1"/>
    <col min="7" max="7" width="25.57421875" style="8" hidden="1" customWidth="1"/>
    <col min="8" max="8" width="17.28125" style="8" hidden="1" customWidth="1"/>
    <col min="9" max="9" width="19.140625" style="8" hidden="1" customWidth="1"/>
    <col min="10" max="10" width="16.57421875" style="8" hidden="1" customWidth="1"/>
    <col min="11" max="11" width="23.00390625" style="8" hidden="1" customWidth="1"/>
    <col min="12" max="12" width="14.140625" style="15" hidden="1" customWidth="1"/>
    <col min="13" max="14" width="14.28125" style="15" hidden="1" customWidth="1"/>
    <col min="15" max="15" width="18.57421875" style="15" hidden="1" customWidth="1"/>
    <col min="16" max="16" width="17.57421875" style="16" hidden="1" customWidth="1"/>
    <col min="17" max="18" width="18.421875" style="2" hidden="1" customWidth="1"/>
    <col min="19" max="19" width="16.57421875" style="8" hidden="1" customWidth="1"/>
    <col min="20" max="20" width="23.00390625" style="8" hidden="1" customWidth="1"/>
    <col min="21" max="21" width="14.140625" style="15" hidden="1" customWidth="1"/>
    <col min="22" max="23" width="14.28125" style="15" hidden="1" customWidth="1"/>
    <col min="24" max="24" width="18.57421875" style="15" hidden="1" customWidth="1"/>
    <col min="25" max="25" width="17.57421875" style="16" hidden="1" customWidth="1"/>
    <col min="26" max="27" width="18.421875" style="2" hidden="1" customWidth="1"/>
    <col min="28" max="28" width="17.28125" style="2" hidden="1" customWidth="1"/>
    <col min="29" max="29" width="18.00390625" style="2" hidden="1" customWidth="1"/>
    <col min="30" max="31" width="9.140625" style="2" hidden="1" customWidth="1"/>
    <col min="32" max="32" width="15.7109375" style="2" hidden="1" customWidth="1"/>
    <col min="33" max="34" width="20.28125" style="2" hidden="1" customWidth="1"/>
    <col min="35" max="36" width="0" style="2" hidden="1" customWidth="1"/>
    <col min="37" max="37" width="13.421875" style="2" hidden="1" customWidth="1"/>
    <col min="38" max="38" width="19.421875" style="2" customWidth="1"/>
    <col min="39" max="39" width="13.57421875" style="2" customWidth="1"/>
    <col min="40" max="40" width="13.7109375" style="2" customWidth="1"/>
    <col min="41" max="43" width="9.140625" style="2" customWidth="1"/>
    <col min="44" max="44" width="33.140625" style="2" customWidth="1"/>
    <col min="45" max="16384" width="9.140625" style="2" customWidth="1"/>
  </cols>
  <sheetData>
    <row r="1" spans="1:40" ht="86.25" customHeight="1">
      <c r="A1" s="34"/>
      <c r="B1" s="91" t="s">
        <v>91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ht="15" customHeight="1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ht="74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ht="15" customHeight="1">
      <c r="A4" s="83" t="s">
        <v>0</v>
      </c>
      <c r="B4" s="84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  <c r="M4" s="41">
        <v>25166.2</v>
      </c>
      <c r="N4" s="40" t="s">
        <v>60</v>
      </c>
      <c r="O4" s="40"/>
      <c r="P4" s="42"/>
      <c r="Q4" s="38"/>
      <c r="R4" s="38"/>
      <c r="S4" s="39"/>
      <c r="T4" s="39"/>
      <c r="U4" s="40"/>
      <c r="V4" s="41">
        <v>25166.2</v>
      </c>
      <c r="W4" s="40" t="s">
        <v>60</v>
      </c>
      <c r="X4" s="40"/>
      <c r="Y4" s="42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87" t="s">
        <v>83</v>
      </c>
      <c r="AM4" s="88"/>
      <c r="AN4" s="89"/>
    </row>
    <row r="5" spans="1:40" s="11" customFormat="1" ht="30.75" customHeight="1" hidden="1">
      <c r="A5" s="83"/>
      <c r="B5" s="85"/>
      <c r="C5" s="80" t="s">
        <v>64</v>
      </c>
      <c r="D5" s="80" t="s">
        <v>67</v>
      </c>
      <c r="E5" s="80" t="s">
        <v>70</v>
      </c>
      <c r="F5" s="80"/>
      <c r="G5" s="80"/>
      <c r="H5" s="80"/>
      <c r="I5" s="80"/>
      <c r="J5" s="80" t="s">
        <v>71</v>
      </c>
      <c r="K5" s="80"/>
      <c r="L5" s="82" t="s">
        <v>55</v>
      </c>
      <c r="M5" s="81" t="s">
        <v>56</v>
      </c>
      <c r="N5" s="81" t="s">
        <v>57</v>
      </c>
      <c r="O5" s="81" t="s">
        <v>59</v>
      </c>
      <c r="P5" s="82" t="s">
        <v>58</v>
      </c>
      <c r="Q5" s="33"/>
      <c r="R5" s="33"/>
      <c r="S5" s="80" t="s">
        <v>71</v>
      </c>
      <c r="T5" s="80"/>
      <c r="U5" s="82" t="s">
        <v>55</v>
      </c>
      <c r="V5" s="81" t="s">
        <v>56</v>
      </c>
      <c r="W5" s="81" t="s">
        <v>57</v>
      </c>
      <c r="X5" s="81" t="s">
        <v>59</v>
      </c>
      <c r="Y5" s="82" t="s">
        <v>58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11" customFormat="1" ht="16.5" customHeight="1">
      <c r="A6" s="83"/>
      <c r="B6" s="85"/>
      <c r="C6" s="80"/>
      <c r="D6" s="80"/>
      <c r="E6" s="80" t="s">
        <v>61</v>
      </c>
      <c r="F6" s="80"/>
      <c r="G6" s="80" t="s">
        <v>65</v>
      </c>
      <c r="H6" s="80" t="s">
        <v>66</v>
      </c>
      <c r="I6" s="80"/>
      <c r="J6" s="80" t="s">
        <v>63</v>
      </c>
      <c r="K6" s="80" t="s">
        <v>68</v>
      </c>
      <c r="L6" s="82"/>
      <c r="M6" s="81"/>
      <c r="N6" s="81"/>
      <c r="O6" s="81"/>
      <c r="P6" s="82"/>
      <c r="Q6" s="80" t="s">
        <v>72</v>
      </c>
      <c r="R6" s="80" t="s">
        <v>72</v>
      </c>
      <c r="S6" s="80" t="s">
        <v>63</v>
      </c>
      <c r="T6" s="80" t="s">
        <v>68</v>
      </c>
      <c r="U6" s="82"/>
      <c r="V6" s="81"/>
      <c r="W6" s="81"/>
      <c r="X6" s="81"/>
      <c r="Y6" s="82"/>
      <c r="Z6" s="80" t="s">
        <v>73</v>
      </c>
      <c r="AA6" s="80" t="s">
        <v>73</v>
      </c>
      <c r="AB6" s="80" t="s">
        <v>63</v>
      </c>
      <c r="AC6" s="33"/>
      <c r="AD6" s="33"/>
      <c r="AE6" s="33"/>
      <c r="AF6" s="33"/>
      <c r="AG6" s="80" t="s">
        <v>78</v>
      </c>
      <c r="AH6" s="80" t="s">
        <v>82</v>
      </c>
      <c r="AI6" s="80" t="s">
        <v>81</v>
      </c>
      <c r="AJ6" s="80" t="s">
        <v>81</v>
      </c>
      <c r="AK6" s="80" t="s">
        <v>81</v>
      </c>
      <c r="AL6" s="83" t="s">
        <v>77</v>
      </c>
      <c r="AM6" s="90" t="s">
        <v>86</v>
      </c>
      <c r="AN6" s="90"/>
    </row>
    <row r="7" spans="1:40" s="11" customFormat="1" ht="15" customHeight="1">
      <c r="A7" s="83"/>
      <c r="B7" s="86"/>
      <c r="C7" s="80"/>
      <c r="D7" s="80"/>
      <c r="E7" s="14" t="s">
        <v>63</v>
      </c>
      <c r="F7" s="14" t="s">
        <v>62</v>
      </c>
      <c r="G7" s="80"/>
      <c r="H7" s="14" t="s">
        <v>63</v>
      </c>
      <c r="I7" s="14" t="s">
        <v>62</v>
      </c>
      <c r="J7" s="80"/>
      <c r="K7" s="80"/>
      <c r="L7" s="82"/>
      <c r="M7" s="81"/>
      <c r="N7" s="81"/>
      <c r="O7" s="81"/>
      <c r="P7" s="82"/>
      <c r="Q7" s="80"/>
      <c r="R7" s="80"/>
      <c r="S7" s="80"/>
      <c r="T7" s="80"/>
      <c r="U7" s="82"/>
      <c r="V7" s="81"/>
      <c r="W7" s="81"/>
      <c r="X7" s="81"/>
      <c r="Y7" s="82"/>
      <c r="Z7" s="80"/>
      <c r="AA7" s="80"/>
      <c r="AB7" s="80"/>
      <c r="AC7" s="33"/>
      <c r="AD7" s="33"/>
      <c r="AE7" s="33"/>
      <c r="AF7" s="33"/>
      <c r="AG7" s="80"/>
      <c r="AH7" s="80"/>
      <c r="AI7" s="80"/>
      <c r="AJ7" s="80"/>
      <c r="AK7" s="80"/>
      <c r="AL7" s="83"/>
      <c r="AM7" s="1" t="s">
        <v>84</v>
      </c>
      <c r="AN7" s="1" t="s">
        <v>85</v>
      </c>
    </row>
    <row r="8" spans="1:40" s="79" customFormat="1" ht="12.75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12</v>
      </c>
      <c r="R8" s="76">
        <v>12</v>
      </c>
      <c r="S8" s="76">
        <v>3</v>
      </c>
      <c r="T8" s="76">
        <v>11</v>
      </c>
      <c r="U8" s="76">
        <v>12</v>
      </c>
      <c r="V8" s="76">
        <v>13</v>
      </c>
      <c r="W8" s="76">
        <v>14</v>
      </c>
      <c r="X8" s="76">
        <v>15</v>
      </c>
      <c r="Y8" s="76">
        <v>16</v>
      </c>
      <c r="Z8" s="76">
        <v>12</v>
      </c>
      <c r="AA8" s="76">
        <v>4</v>
      </c>
      <c r="AB8" s="77">
        <v>3</v>
      </c>
      <c r="AC8" s="77"/>
      <c r="AD8" s="77"/>
      <c r="AE8" s="77"/>
      <c r="AF8" s="77"/>
      <c r="AG8" s="77">
        <v>4</v>
      </c>
      <c r="AH8" s="77">
        <v>4</v>
      </c>
      <c r="AI8" s="78"/>
      <c r="AJ8" s="78"/>
      <c r="AK8" s="78"/>
      <c r="AL8" s="77">
        <v>3</v>
      </c>
      <c r="AM8" s="77">
        <v>4</v>
      </c>
      <c r="AN8" s="77">
        <v>5</v>
      </c>
    </row>
    <row r="9" spans="1:40" s="3" customFormat="1" ht="15">
      <c r="A9" s="43">
        <v>1</v>
      </c>
      <c r="B9" s="44" t="s">
        <v>2</v>
      </c>
      <c r="C9" s="45">
        <v>168.1</v>
      </c>
      <c r="D9" s="46">
        <v>4551</v>
      </c>
      <c r="E9" s="47"/>
      <c r="F9" s="47"/>
      <c r="G9" s="46">
        <f aca="true" t="shared" si="0" ref="G9:G26">C9*$G$72/$C$71</f>
        <v>722.0483430503604</v>
      </c>
      <c r="H9" s="47"/>
      <c r="I9" s="47"/>
      <c r="J9" s="45">
        <f>C9+E9+H9</f>
        <v>168.1</v>
      </c>
      <c r="K9" s="48">
        <f>D9+F9+G9+I9</f>
        <v>5273.04834305036</v>
      </c>
      <c r="L9" s="49">
        <v>168.1</v>
      </c>
      <c r="M9" s="50">
        <f aca="true" t="shared" si="1" ref="M9:M26">L9*$M$4/$L$71</f>
        <v>710.8665994522021</v>
      </c>
      <c r="N9" s="50">
        <v>643.8</v>
      </c>
      <c r="O9" s="51">
        <v>4551</v>
      </c>
      <c r="P9" s="51">
        <f>O9+N9</f>
        <v>5194.8</v>
      </c>
      <c r="Q9" s="52">
        <f>36368.67*J9</f>
        <v>6113573.426999999</v>
      </c>
      <c r="R9" s="52">
        <v>6113.6</v>
      </c>
      <c r="S9" s="45">
        <v>168.1</v>
      </c>
      <c r="T9" s="48">
        <f>L9+N9+O9+Q9</f>
        <v>6118936.327</v>
      </c>
      <c r="U9" s="49">
        <v>168.1</v>
      </c>
      <c r="V9" s="50">
        <f aca="true" t="shared" si="2" ref="V9:V26">U9*$M$4/$L$71</f>
        <v>710.8665994522021</v>
      </c>
      <c r="W9" s="50">
        <v>643.8</v>
      </c>
      <c r="X9" s="51">
        <v>4551</v>
      </c>
      <c r="Y9" s="51">
        <f>X9+W9</f>
        <v>5194.8</v>
      </c>
      <c r="Z9" s="52">
        <f>S9*AB9</f>
        <v>28257.609999999997</v>
      </c>
      <c r="AA9" s="52">
        <v>6492.6154</v>
      </c>
      <c r="AB9" s="45">
        <v>168.1</v>
      </c>
      <c r="AC9" s="53">
        <f>AB9*AD9</f>
        <v>6843216.52</v>
      </c>
      <c r="AD9" s="47">
        <v>40709.2</v>
      </c>
      <c r="AE9" s="47"/>
      <c r="AF9" s="47"/>
      <c r="AG9" s="54">
        <f>AB9*AI9</f>
        <v>6836722.817</v>
      </c>
      <c r="AH9" s="52">
        <f>AB9*AK9</f>
        <v>7158049.328999999</v>
      </c>
      <c r="AI9" s="55">
        <v>40670.57</v>
      </c>
      <c r="AJ9" s="55"/>
      <c r="AK9" s="55">
        <v>42582.09</v>
      </c>
      <c r="AL9" s="52">
        <v>7185.4</v>
      </c>
      <c r="AM9" s="52">
        <v>7185.4</v>
      </c>
      <c r="AN9" s="52">
        <v>7185.4</v>
      </c>
    </row>
    <row r="10" spans="1:40" s="3" customFormat="1" ht="15">
      <c r="A10" s="43">
        <v>2</v>
      </c>
      <c r="B10" s="44" t="s">
        <v>3</v>
      </c>
      <c r="C10" s="45">
        <v>237.5</v>
      </c>
      <c r="D10" s="56">
        <v>6430</v>
      </c>
      <c r="E10" s="47"/>
      <c r="F10" s="47"/>
      <c r="G10" s="46">
        <f t="shared" si="0"/>
        <v>1020.1456363739476</v>
      </c>
      <c r="H10" s="47"/>
      <c r="I10" s="47"/>
      <c r="J10" s="45">
        <f aca="true" t="shared" si="3" ref="J10:J68">C10+E10+H10</f>
        <v>237.5</v>
      </c>
      <c r="K10" s="48">
        <f aca="true" t="shared" si="4" ref="K10:K56">D10+F10+G10+I10</f>
        <v>7450.145636373947</v>
      </c>
      <c r="L10" s="49">
        <v>237.5</v>
      </c>
      <c r="M10" s="50">
        <f t="shared" si="1"/>
        <v>1004.3475155853539</v>
      </c>
      <c r="N10" s="50">
        <v>909.6</v>
      </c>
      <c r="O10" s="51">
        <v>6430</v>
      </c>
      <c r="P10" s="51">
        <f aca="true" t="shared" si="5" ref="P10:P68">O10+N10</f>
        <v>7339.6</v>
      </c>
      <c r="Q10" s="52">
        <f aca="true" t="shared" si="6" ref="Q10:Q56">36368.67*J10</f>
        <v>8637559.125</v>
      </c>
      <c r="R10" s="52">
        <v>8637.6</v>
      </c>
      <c r="S10" s="45">
        <v>237.5</v>
      </c>
      <c r="T10" s="48">
        <f aca="true" t="shared" si="7" ref="T10:T39">L10+N10+O10+Q10</f>
        <v>8645136.225</v>
      </c>
      <c r="U10" s="49">
        <v>237.5</v>
      </c>
      <c r="V10" s="50">
        <f t="shared" si="2"/>
        <v>1004.3475155853539</v>
      </c>
      <c r="W10" s="50">
        <v>909.6</v>
      </c>
      <c r="X10" s="51">
        <v>6430</v>
      </c>
      <c r="Y10" s="51">
        <f aca="true" t="shared" si="8" ref="Y10:Y68">X10+W10</f>
        <v>7339.6</v>
      </c>
      <c r="Z10" s="52">
        <f>S10*AB9</f>
        <v>39923.75</v>
      </c>
      <c r="AA10" s="52">
        <v>9173.0884</v>
      </c>
      <c r="AB10" s="45">
        <v>237.5</v>
      </c>
      <c r="AC10" s="53">
        <f>AB10*AD9</f>
        <v>9668435</v>
      </c>
      <c r="AD10" s="47"/>
      <c r="AE10" s="47"/>
      <c r="AF10" s="47"/>
      <c r="AG10" s="54">
        <f>AB10*AI9</f>
        <v>9659260.375</v>
      </c>
      <c r="AH10" s="52">
        <f>AB10*AK9</f>
        <v>10113246.375</v>
      </c>
      <c r="AI10" s="55"/>
      <c r="AJ10" s="55"/>
      <c r="AK10" s="55"/>
      <c r="AL10" s="52">
        <v>10151.9</v>
      </c>
      <c r="AM10" s="52">
        <v>10151.9</v>
      </c>
      <c r="AN10" s="52">
        <v>10151.9</v>
      </c>
    </row>
    <row r="11" spans="1:40" s="3" customFormat="1" ht="15">
      <c r="A11" s="43">
        <v>3</v>
      </c>
      <c r="B11" s="44" t="s">
        <v>69</v>
      </c>
      <c r="C11" s="45">
        <v>129</v>
      </c>
      <c r="D11" s="56">
        <v>3492.4</v>
      </c>
      <c r="E11" s="47"/>
      <c r="F11" s="47"/>
      <c r="G11" s="46">
        <f t="shared" si="0"/>
        <v>554.1001561778494</v>
      </c>
      <c r="H11" s="47"/>
      <c r="I11" s="47"/>
      <c r="J11" s="45">
        <f t="shared" si="3"/>
        <v>129</v>
      </c>
      <c r="K11" s="48">
        <f t="shared" si="4"/>
        <v>4046.5001561778495</v>
      </c>
      <c r="L11" s="49">
        <v>129</v>
      </c>
      <c r="M11" s="50">
        <f t="shared" si="1"/>
        <v>545.5192821495186</v>
      </c>
      <c r="N11" s="50">
        <v>494</v>
      </c>
      <c r="O11" s="51">
        <v>3492.4</v>
      </c>
      <c r="P11" s="51">
        <f t="shared" si="5"/>
        <v>3986.4</v>
      </c>
      <c r="Q11" s="52">
        <f t="shared" si="6"/>
        <v>4691558.43</v>
      </c>
      <c r="R11" s="52">
        <v>4691.6</v>
      </c>
      <c r="S11" s="45">
        <v>129</v>
      </c>
      <c r="T11" s="48">
        <f t="shared" si="7"/>
        <v>4695673.83</v>
      </c>
      <c r="U11" s="49">
        <v>129</v>
      </c>
      <c r="V11" s="50">
        <f t="shared" si="2"/>
        <v>545.5192821495186</v>
      </c>
      <c r="W11" s="50">
        <v>494</v>
      </c>
      <c r="X11" s="51">
        <v>3492.4</v>
      </c>
      <c r="Y11" s="51">
        <f t="shared" si="8"/>
        <v>3986.4</v>
      </c>
      <c r="Z11" s="52">
        <f>S11*AB9</f>
        <v>21684.899999999998</v>
      </c>
      <c r="AA11" s="52">
        <v>4982.4354</v>
      </c>
      <c r="AB11" s="45">
        <v>129</v>
      </c>
      <c r="AC11" s="53">
        <f>AB11*AD9</f>
        <v>5251486.8</v>
      </c>
      <c r="AD11" s="47"/>
      <c r="AE11" s="47"/>
      <c r="AF11" s="47"/>
      <c r="AG11" s="54">
        <f>AB11*AI9</f>
        <v>5246503.53</v>
      </c>
      <c r="AH11" s="52">
        <f>AB11*AK9</f>
        <v>5493089.609999999</v>
      </c>
      <c r="AI11" s="55"/>
      <c r="AJ11" s="55"/>
      <c r="AK11" s="55"/>
      <c r="AL11" s="52">
        <v>5514.1</v>
      </c>
      <c r="AM11" s="52">
        <v>5514.1</v>
      </c>
      <c r="AN11" s="52">
        <v>5514.1</v>
      </c>
    </row>
    <row r="12" spans="1:40" s="3" customFormat="1" ht="15">
      <c r="A12" s="43">
        <v>4</v>
      </c>
      <c r="B12" s="44" t="s">
        <v>4</v>
      </c>
      <c r="C12" s="45">
        <v>237.5</v>
      </c>
      <c r="D12" s="56">
        <v>6429.8</v>
      </c>
      <c r="E12" s="47"/>
      <c r="F12" s="47"/>
      <c r="G12" s="46">
        <f t="shared" si="0"/>
        <v>1020.1456363739476</v>
      </c>
      <c r="H12" s="47"/>
      <c r="I12" s="47"/>
      <c r="J12" s="45">
        <f t="shared" si="3"/>
        <v>237.5</v>
      </c>
      <c r="K12" s="48">
        <f t="shared" si="4"/>
        <v>7449.945636373948</v>
      </c>
      <c r="L12" s="49">
        <v>237.5</v>
      </c>
      <c r="M12" s="50">
        <f t="shared" si="1"/>
        <v>1004.3475155853539</v>
      </c>
      <c r="N12" s="50">
        <v>909.6</v>
      </c>
      <c r="O12" s="51">
        <v>6429.8</v>
      </c>
      <c r="P12" s="51">
        <f t="shared" si="5"/>
        <v>7339.400000000001</v>
      </c>
      <c r="Q12" s="52">
        <f t="shared" si="6"/>
        <v>8637559.125</v>
      </c>
      <c r="R12" s="52">
        <v>8637.6</v>
      </c>
      <c r="S12" s="45">
        <v>237.5</v>
      </c>
      <c r="T12" s="48">
        <f t="shared" si="7"/>
        <v>8645136.025</v>
      </c>
      <c r="U12" s="49">
        <v>237.5</v>
      </c>
      <c r="V12" s="50">
        <f t="shared" si="2"/>
        <v>1004.3475155853539</v>
      </c>
      <c r="W12" s="50">
        <v>909.6</v>
      </c>
      <c r="X12" s="51">
        <v>6429.8</v>
      </c>
      <c r="Y12" s="51">
        <f t="shared" si="8"/>
        <v>7339.400000000001</v>
      </c>
      <c r="Z12" s="52">
        <f>S12*AB9</f>
        <v>39923.75</v>
      </c>
      <c r="AA12" s="52">
        <v>9173.0884</v>
      </c>
      <c r="AB12" s="45">
        <v>237.5</v>
      </c>
      <c r="AC12" s="53">
        <f>AB12*AD9</f>
        <v>9668435</v>
      </c>
      <c r="AD12" s="47"/>
      <c r="AE12" s="47"/>
      <c r="AF12" s="47"/>
      <c r="AG12" s="54">
        <f>AB12*AI9</f>
        <v>9659260.375</v>
      </c>
      <c r="AH12" s="52">
        <f>AB12*AK9</f>
        <v>10113246.375</v>
      </c>
      <c r="AI12" s="55"/>
      <c r="AJ12" s="55"/>
      <c r="AK12" s="55"/>
      <c r="AL12" s="52">
        <v>10151.9</v>
      </c>
      <c r="AM12" s="52">
        <v>10151.9</v>
      </c>
      <c r="AN12" s="52">
        <v>10151.9</v>
      </c>
    </row>
    <row r="13" spans="1:40" s="3" customFormat="1" ht="15">
      <c r="A13" s="43">
        <v>5</v>
      </c>
      <c r="B13" s="44" t="s">
        <v>5</v>
      </c>
      <c r="C13" s="45">
        <v>105.7</v>
      </c>
      <c r="D13" s="56">
        <v>2861.6</v>
      </c>
      <c r="E13" s="47"/>
      <c r="F13" s="47"/>
      <c r="G13" s="46">
        <f t="shared" si="0"/>
        <v>454.0185000620053</v>
      </c>
      <c r="H13" s="47"/>
      <c r="I13" s="47"/>
      <c r="J13" s="45">
        <f t="shared" si="3"/>
        <v>105.7</v>
      </c>
      <c r="K13" s="48">
        <f t="shared" si="4"/>
        <v>3315.6185000620053</v>
      </c>
      <c r="L13" s="49">
        <v>105.7</v>
      </c>
      <c r="M13" s="50">
        <f t="shared" si="1"/>
        <v>446.98750483103964</v>
      </c>
      <c r="N13" s="50">
        <v>404.8</v>
      </c>
      <c r="O13" s="51">
        <v>2861.6</v>
      </c>
      <c r="P13" s="51">
        <f t="shared" si="5"/>
        <v>3266.4</v>
      </c>
      <c r="Q13" s="52">
        <f t="shared" si="6"/>
        <v>3844168.4189999998</v>
      </c>
      <c r="R13" s="52">
        <v>3844.2</v>
      </c>
      <c r="S13" s="45">
        <v>105.7</v>
      </c>
      <c r="T13" s="48">
        <f t="shared" si="7"/>
        <v>3847540.519</v>
      </c>
      <c r="U13" s="49">
        <v>105.7</v>
      </c>
      <c r="V13" s="50">
        <f t="shared" si="2"/>
        <v>446.98750483103964</v>
      </c>
      <c r="W13" s="50">
        <v>404.8</v>
      </c>
      <c r="X13" s="51">
        <v>2861.6</v>
      </c>
      <c r="Y13" s="51">
        <f t="shared" si="8"/>
        <v>3266.4</v>
      </c>
      <c r="Z13" s="52">
        <f>S13*AB9</f>
        <v>17768.17</v>
      </c>
      <c r="AA13" s="52">
        <v>4082.5071</v>
      </c>
      <c r="AB13" s="45">
        <v>105.7</v>
      </c>
      <c r="AC13" s="53">
        <f>AB13*AD9</f>
        <v>4302962.4399999995</v>
      </c>
      <c r="AD13" s="47"/>
      <c r="AE13" s="47"/>
      <c r="AF13" s="47"/>
      <c r="AG13" s="54">
        <f>AB13*AI9</f>
        <v>4298879.249</v>
      </c>
      <c r="AH13" s="52">
        <f>AB13*AK9</f>
        <v>4500926.913</v>
      </c>
      <c r="AI13" s="55"/>
      <c r="AJ13" s="55"/>
      <c r="AK13" s="55"/>
      <c r="AL13" s="52">
        <v>6018.4</v>
      </c>
      <c r="AM13" s="52">
        <v>6018.4</v>
      </c>
      <c r="AN13" s="52">
        <v>6018.4</v>
      </c>
    </row>
    <row r="14" spans="1:40" s="3" customFormat="1" ht="15">
      <c r="A14" s="43">
        <v>6</v>
      </c>
      <c r="B14" s="44" t="s">
        <v>6</v>
      </c>
      <c r="C14" s="45">
        <v>220.9</v>
      </c>
      <c r="D14" s="56">
        <v>5980.4</v>
      </c>
      <c r="E14" s="47"/>
      <c r="F14" s="47"/>
      <c r="G14" s="46">
        <f t="shared" si="0"/>
        <v>948.8428255789686</v>
      </c>
      <c r="H14" s="47"/>
      <c r="I14" s="47"/>
      <c r="J14" s="45">
        <f t="shared" si="3"/>
        <v>220.9</v>
      </c>
      <c r="K14" s="48">
        <f t="shared" si="4"/>
        <v>6929.242825578968</v>
      </c>
      <c r="L14" s="49">
        <v>220.9</v>
      </c>
      <c r="M14" s="50">
        <f t="shared" si="1"/>
        <v>934.1489102854933</v>
      </c>
      <c r="N14" s="50">
        <v>846</v>
      </c>
      <c r="O14" s="51">
        <v>5980.4</v>
      </c>
      <c r="P14" s="51">
        <f t="shared" si="5"/>
        <v>6826.4</v>
      </c>
      <c r="Q14" s="52">
        <f t="shared" si="6"/>
        <v>8033839.203</v>
      </c>
      <c r="R14" s="52">
        <v>8033.8</v>
      </c>
      <c r="S14" s="45">
        <v>220.9</v>
      </c>
      <c r="T14" s="48">
        <f t="shared" si="7"/>
        <v>8040886.503</v>
      </c>
      <c r="U14" s="49">
        <v>220.9</v>
      </c>
      <c r="V14" s="50">
        <f t="shared" si="2"/>
        <v>934.1489102854933</v>
      </c>
      <c r="W14" s="50">
        <v>846</v>
      </c>
      <c r="X14" s="51">
        <v>5980.4</v>
      </c>
      <c r="Y14" s="51">
        <f t="shared" si="8"/>
        <v>6826.4</v>
      </c>
      <c r="Z14" s="52">
        <f>S14*AB9</f>
        <v>37133.29</v>
      </c>
      <c r="AA14" s="52">
        <v>8531.9378</v>
      </c>
      <c r="AB14" s="45">
        <v>220.9</v>
      </c>
      <c r="AC14" s="53">
        <f>AB14*AD9</f>
        <v>8992662.28</v>
      </c>
      <c r="AD14" s="47"/>
      <c r="AE14" s="47"/>
      <c r="AF14" s="47"/>
      <c r="AG14" s="54">
        <f>AB14*AI9</f>
        <v>8984128.913</v>
      </c>
      <c r="AH14" s="52">
        <f>AB14*AK9</f>
        <v>9406383.681</v>
      </c>
      <c r="AI14" s="55"/>
      <c r="AJ14" s="55"/>
      <c r="AK14" s="55"/>
      <c r="AL14" s="52">
        <v>9442.3</v>
      </c>
      <c r="AM14" s="52">
        <v>9442.3</v>
      </c>
      <c r="AN14" s="52">
        <v>9442.3</v>
      </c>
    </row>
    <row r="15" spans="1:40" s="3" customFormat="1" ht="15">
      <c r="A15" s="43">
        <v>7</v>
      </c>
      <c r="B15" s="44" t="s">
        <v>7</v>
      </c>
      <c r="C15" s="45">
        <v>135.1</v>
      </c>
      <c r="D15" s="56">
        <v>3657.6</v>
      </c>
      <c r="E15" s="47"/>
      <c r="F15" s="47"/>
      <c r="G15" s="46">
        <f t="shared" si="0"/>
        <v>580.3017914699802</v>
      </c>
      <c r="H15" s="47"/>
      <c r="I15" s="47"/>
      <c r="J15" s="45">
        <f t="shared" si="3"/>
        <v>135.1</v>
      </c>
      <c r="K15" s="48">
        <f t="shared" si="4"/>
        <v>4237.90179146998</v>
      </c>
      <c r="L15" s="49">
        <v>135.1</v>
      </c>
      <c r="M15" s="50">
        <f t="shared" si="1"/>
        <v>571.315155181395</v>
      </c>
      <c r="N15" s="50">
        <v>517.4</v>
      </c>
      <c r="O15" s="51">
        <v>3657.6</v>
      </c>
      <c r="P15" s="51">
        <f t="shared" si="5"/>
        <v>4175</v>
      </c>
      <c r="Q15" s="52">
        <f t="shared" si="6"/>
        <v>4913407.317</v>
      </c>
      <c r="R15" s="52">
        <v>4913.4</v>
      </c>
      <c r="S15" s="45">
        <v>135.1</v>
      </c>
      <c r="T15" s="48">
        <f t="shared" si="7"/>
        <v>4917717.416999999</v>
      </c>
      <c r="U15" s="49">
        <v>135.1</v>
      </c>
      <c r="V15" s="50">
        <f t="shared" si="2"/>
        <v>571.315155181395</v>
      </c>
      <c r="W15" s="50">
        <v>517.4</v>
      </c>
      <c r="X15" s="51">
        <v>3657.6</v>
      </c>
      <c r="Y15" s="51">
        <f t="shared" si="8"/>
        <v>4175</v>
      </c>
      <c r="Z15" s="52">
        <f>S15*AB9</f>
        <v>22710.309999999998</v>
      </c>
      <c r="AA15" s="52">
        <v>5218.0389</v>
      </c>
      <c r="AB15" s="45">
        <v>135.1</v>
      </c>
      <c r="AC15" s="53">
        <f>AB15*AD9</f>
        <v>5499812.919999999</v>
      </c>
      <c r="AD15" s="47"/>
      <c r="AE15" s="47"/>
      <c r="AF15" s="47"/>
      <c r="AG15" s="54">
        <f>AB15*AI9</f>
        <v>5494594.006999999</v>
      </c>
      <c r="AH15" s="52">
        <f>AB15*AK9</f>
        <v>5752840.358999999</v>
      </c>
      <c r="AI15" s="55"/>
      <c r="AJ15" s="55"/>
      <c r="AK15" s="55"/>
      <c r="AL15" s="52">
        <v>5774.8</v>
      </c>
      <c r="AM15" s="52">
        <v>5774.8</v>
      </c>
      <c r="AN15" s="52">
        <v>5774.8</v>
      </c>
    </row>
    <row r="16" spans="1:40" s="3" customFormat="1" ht="15">
      <c r="A16" s="43">
        <v>8</v>
      </c>
      <c r="B16" s="44" t="s">
        <v>8</v>
      </c>
      <c r="C16" s="45">
        <v>187.8</v>
      </c>
      <c r="D16" s="56">
        <v>5084.3</v>
      </c>
      <c r="E16" s="47"/>
      <c r="F16" s="47"/>
      <c r="G16" s="46">
        <f t="shared" si="0"/>
        <v>806.6667389937994</v>
      </c>
      <c r="H16" s="47"/>
      <c r="I16" s="47"/>
      <c r="J16" s="45">
        <f t="shared" si="3"/>
        <v>187.8</v>
      </c>
      <c r="K16" s="48">
        <f t="shared" si="4"/>
        <v>5890.9667389937995</v>
      </c>
      <c r="L16" s="49">
        <v>187.8</v>
      </c>
      <c r="M16" s="50">
        <f t="shared" si="1"/>
        <v>794.1745828502294</v>
      </c>
      <c r="N16" s="50">
        <v>719.2</v>
      </c>
      <c r="O16" s="51">
        <v>5084.3</v>
      </c>
      <c r="P16" s="51">
        <f t="shared" si="5"/>
        <v>5803.5</v>
      </c>
      <c r="Q16" s="52">
        <f t="shared" si="6"/>
        <v>6830036.226</v>
      </c>
      <c r="R16" s="52">
        <v>6830</v>
      </c>
      <c r="S16" s="45">
        <v>187.8</v>
      </c>
      <c r="T16" s="48">
        <f t="shared" si="7"/>
        <v>6836027.526</v>
      </c>
      <c r="U16" s="49">
        <v>187.8</v>
      </c>
      <c r="V16" s="50">
        <f t="shared" si="2"/>
        <v>794.1745828502294</v>
      </c>
      <c r="W16" s="50">
        <v>719.2</v>
      </c>
      <c r="X16" s="51">
        <v>5084.3</v>
      </c>
      <c r="Y16" s="51">
        <f t="shared" si="8"/>
        <v>5803.5</v>
      </c>
      <c r="Z16" s="52">
        <f>S16*AB9</f>
        <v>31569.18</v>
      </c>
      <c r="AA16" s="52">
        <v>7253.4989</v>
      </c>
      <c r="AB16" s="45">
        <v>187.8</v>
      </c>
      <c r="AC16" s="53">
        <f>AB16*AD9</f>
        <v>7645187.76</v>
      </c>
      <c r="AD16" s="47"/>
      <c r="AE16" s="47"/>
      <c r="AF16" s="47"/>
      <c r="AG16" s="54">
        <f>AB16*AI9</f>
        <v>7637933.046</v>
      </c>
      <c r="AH16" s="52">
        <f>AB16*AK9</f>
        <v>7996916.501999999</v>
      </c>
      <c r="AI16" s="55"/>
      <c r="AJ16" s="55"/>
      <c r="AK16" s="55"/>
      <c r="AL16" s="52">
        <v>8027.5</v>
      </c>
      <c r="AM16" s="52">
        <v>8027.5</v>
      </c>
      <c r="AN16" s="52">
        <v>8027.5</v>
      </c>
    </row>
    <row r="17" spans="1:40" s="3" customFormat="1" ht="15">
      <c r="A17" s="43">
        <v>9</v>
      </c>
      <c r="B17" s="44" t="s">
        <v>9</v>
      </c>
      <c r="C17" s="45">
        <v>226.5</v>
      </c>
      <c r="D17" s="56">
        <v>6132</v>
      </c>
      <c r="E17" s="47"/>
      <c r="F17" s="47"/>
      <c r="G17" s="46">
        <f t="shared" si="0"/>
        <v>972.8967858471542</v>
      </c>
      <c r="H17" s="47"/>
      <c r="I17" s="47"/>
      <c r="J17" s="45">
        <f t="shared" si="3"/>
        <v>226.5</v>
      </c>
      <c r="K17" s="48">
        <f t="shared" si="4"/>
        <v>7104.896785847154</v>
      </c>
      <c r="L17" s="49">
        <v>226.5</v>
      </c>
      <c r="M17" s="50">
        <f t="shared" si="1"/>
        <v>957.8303674950848</v>
      </c>
      <c r="N17" s="50">
        <v>867.5</v>
      </c>
      <c r="O17" s="51">
        <v>6132</v>
      </c>
      <c r="P17" s="51">
        <f t="shared" si="5"/>
        <v>6999.5</v>
      </c>
      <c r="Q17" s="52">
        <f t="shared" si="6"/>
        <v>8237503.755</v>
      </c>
      <c r="R17" s="52">
        <v>8237.5</v>
      </c>
      <c r="S17" s="45">
        <v>226.5</v>
      </c>
      <c r="T17" s="48">
        <f t="shared" si="7"/>
        <v>8244729.755</v>
      </c>
      <c r="U17" s="49">
        <v>226.5</v>
      </c>
      <c r="V17" s="50">
        <f t="shared" si="2"/>
        <v>957.8303674950848</v>
      </c>
      <c r="W17" s="50">
        <v>867.5</v>
      </c>
      <c r="X17" s="51">
        <v>6132</v>
      </c>
      <c r="Y17" s="51">
        <f t="shared" si="8"/>
        <v>6999.5</v>
      </c>
      <c r="Z17" s="52">
        <f>S17*AB9</f>
        <v>38074.65</v>
      </c>
      <c r="AA17" s="52">
        <v>8748.2295</v>
      </c>
      <c r="AB17" s="45">
        <v>226.5</v>
      </c>
      <c r="AC17" s="53">
        <f>AB17*AD9</f>
        <v>9220633.799999999</v>
      </c>
      <c r="AD17" s="47"/>
      <c r="AE17" s="47"/>
      <c r="AF17" s="47"/>
      <c r="AG17" s="54">
        <f>AB17*AI9</f>
        <v>9211884.105</v>
      </c>
      <c r="AH17" s="52">
        <f>AB17*AK9</f>
        <v>9644843.385</v>
      </c>
      <c r="AI17" s="55"/>
      <c r="AJ17" s="55"/>
      <c r="AK17" s="55"/>
      <c r="AL17" s="52">
        <v>9681.7</v>
      </c>
      <c r="AM17" s="52">
        <v>9681.7</v>
      </c>
      <c r="AN17" s="52">
        <v>9681.7</v>
      </c>
    </row>
    <row r="18" spans="1:40" s="3" customFormat="1" ht="15">
      <c r="A18" s="43">
        <v>10</v>
      </c>
      <c r="B18" s="44" t="s">
        <v>10</v>
      </c>
      <c r="C18" s="45">
        <v>309.9</v>
      </c>
      <c r="D18" s="56">
        <v>8390</v>
      </c>
      <c r="E18" s="47"/>
      <c r="F18" s="47"/>
      <c r="G18" s="46">
        <f t="shared" si="0"/>
        <v>1331.1289798412056</v>
      </c>
      <c r="H18" s="47"/>
      <c r="I18" s="47"/>
      <c r="J18" s="45">
        <f t="shared" si="3"/>
        <v>309.9</v>
      </c>
      <c r="K18" s="48">
        <f t="shared" si="4"/>
        <v>9721.128979841205</v>
      </c>
      <c r="L18" s="49">
        <v>309.9</v>
      </c>
      <c r="M18" s="50">
        <f t="shared" si="1"/>
        <v>1310.5149266522155</v>
      </c>
      <c r="N18" s="50">
        <v>1186.9</v>
      </c>
      <c r="O18" s="51">
        <v>8390</v>
      </c>
      <c r="P18" s="51">
        <f t="shared" si="5"/>
        <v>9576.9</v>
      </c>
      <c r="Q18" s="52">
        <f t="shared" si="6"/>
        <v>11270650.832999999</v>
      </c>
      <c r="R18" s="52">
        <v>11270.7</v>
      </c>
      <c r="S18" s="45">
        <v>309.9</v>
      </c>
      <c r="T18" s="48">
        <f t="shared" si="7"/>
        <v>11280537.633</v>
      </c>
      <c r="U18" s="49">
        <v>309.9</v>
      </c>
      <c r="V18" s="50">
        <f t="shared" si="2"/>
        <v>1310.5149266522155</v>
      </c>
      <c r="W18" s="50">
        <v>1186.9</v>
      </c>
      <c r="X18" s="51">
        <v>8390</v>
      </c>
      <c r="Y18" s="51">
        <f t="shared" si="8"/>
        <v>9576.9</v>
      </c>
      <c r="Z18" s="52">
        <f>S18*AB9</f>
        <v>52094.189999999995</v>
      </c>
      <c r="AA18" s="52">
        <v>11969.4319</v>
      </c>
      <c r="AB18" s="45">
        <v>301.2</v>
      </c>
      <c r="AC18" s="53">
        <f>AB18*AD9</f>
        <v>12261611.04</v>
      </c>
      <c r="AD18" s="47"/>
      <c r="AE18" s="47"/>
      <c r="AF18" s="47"/>
      <c r="AG18" s="54">
        <f>AB18*AI9</f>
        <v>12249975.684</v>
      </c>
      <c r="AH18" s="52">
        <f>AB18*AK9</f>
        <v>12825725.507999998</v>
      </c>
      <c r="AI18" s="55"/>
      <c r="AJ18" s="55"/>
      <c r="AK18" s="55"/>
      <c r="AL18" s="52">
        <v>12874.7</v>
      </c>
      <c r="AM18" s="52">
        <v>12874.7</v>
      </c>
      <c r="AN18" s="52">
        <v>12874.7</v>
      </c>
    </row>
    <row r="19" spans="1:40" s="3" customFormat="1" ht="15">
      <c r="A19" s="43">
        <v>11</v>
      </c>
      <c r="B19" s="44" t="s">
        <v>11</v>
      </c>
      <c r="C19" s="45">
        <v>36.5</v>
      </c>
      <c r="D19" s="46">
        <v>988.2</v>
      </c>
      <c r="E19" s="47"/>
      <c r="F19" s="47"/>
      <c r="G19" s="46">
        <f t="shared" si="0"/>
        <v>156.78027674799617</v>
      </c>
      <c r="H19" s="47"/>
      <c r="I19" s="47"/>
      <c r="J19" s="45">
        <f t="shared" si="3"/>
        <v>36.5</v>
      </c>
      <c r="K19" s="48">
        <f t="shared" si="4"/>
        <v>1144.9802767479962</v>
      </c>
      <c r="L19" s="49">
        <v>36.5</v>
      </c>
      <c r="M19" s="50">
        <f t="shared" si="1"/>
        <v>154.35235502680177</v>
      </c>
      <c r="N19" s="50">
        <v>139.8</v>
      </c>
      <c r="O19" s="51">
        <v>988.2</v>
      </c>
      <c r="P19" s="51">
        <f t="shared" si="5"/>
        <v>1128</v>
      </c>
      <c r="Q19" s="52">
        <f t="shared" si="6"/>
        <v>1327456.4549999998</v>
      </c>
      <c r="R19" s="52">
        <v>1327.5</v>
      </c>
      <c r="S19" s="45">
        <v>36.5</v>
      </c>
      <c r="T19" s="48">
        <f t="shared" si="7"/>
        <v>1328620.9549999998</v>
      </c>
      <c r="U19" s="49">
        <v>36.5</v>
      </c>
      <c r="V19" s="50">
        <f t="shared" si="2"/>
        <v>154.35235502680177</v>
      </c>
      <c r="W19" s="50">
        <v>139.8</v>
      </c>
      <c r="X19" s="51">
        <v>988.2</v>
      </c>
      <c r="Y19" s="51">
        <f t="shared" si="8"/>
        <v>1128</v>
      </c>
      <c r="Z19" s="52">
        <f>S19*AB9</f>
        <v>6135.65</v>
      </c>
      <c r="AA19" s="52">
        <v>1409.7588</v>
      </c>
      <c r="AB19" s="45">
        <v>36.5</v>
      </c>
      <c r="AC19" s="53">
        <f>AB19*AD9</f>
        <v>1485885.7999999998</v>
      </c>
      <c r="AD19" s="47"/>
      <c r="AE19" s="47"/>
      <c r="AF19" s="47"/>
      <c r="AG19" s="54">
        <f>AB19*AI9</f>
        <v>1484475.805</v>
      </c>
      <c r="AH19" s="52">
        <f>AB19*AK9</f>
        <v>1554246.285</v>
      </c>
      <c r="AI19" s="55"/>
      <c r="AJ19" s="55"/>
      <c r="AK19" s="55"/>
      <c r="AL19" s="52">
        <v>1560.2</v>
      </c>
      <c r="AM19" s="52">
        <v>1560.2</v>
      </c>
      <c r="AN19" s="52">
        <v>1560.2</v>
      </c>
    </row>
    <row r="20" spans="1:40" s="3" customFormat="1" ht="15">
      <c r="A20" s="43">
        <v>12</v>
      </c>
      <c r="B20" s="44" t="s">
        <v>12</v>
      </c>
      <c r="C20" s="45">
        <v>7.9</v>
      </c>
      <c r="D20" s="46">
        <v>213.9</v>
      </c>
      <c r="E20" s="47"/>
      <c r="F20" s="47"/>
      <c r="G20" s="46">
        <f t="shared" si="0"/>
        <v>33.93326537833342</v>
      </c>
      <c r="H20" s="47"/>
      <c r="I20" s="47"/>
      <c r="J20" s="45">
        <f t="shared" si="3"/>
        <v>7.9</v>
      </c>
      <c r="K20" s="48">
        <f t="shared" si="4"/>
        <v>247.8332653783334</v>
      </c>
      <c r="L20" s="49">
        <v>7.9</v>
      </c>
      <c r="M20" s="50">
        <f t="shared" si="1"/>
        <v>33.4077699921023</v>
      </c>
      <c r="N20" s="50">
        <v>30.2</v>
      </c>
      <c r="O20" s="51">
        <v>213.9</v>
      </c>
      <c r="P20" s="51">
        <f t="shared" si="5"/>
        <v>244.1</v>
      </c>
      <c r="Q20" s="52">
        <f t="shared" si="6"/>
        <v>287312.493</v>
      </c>
      <c r="R20" s="52">
        <v>287.3</v>
      </c>
      <c r="S20" s="45">
        <v>7.9</v>
      </c>
      <c r="T20" s="48">
        <f t="shared" si="7"/>
        <v>287564.493</v>
      </c>
      <c r="U20" s="49">
        <v>7.9</v>
      </c>
      <c r="V20" s="50">
        <f t="shared" si="2"/>
        <v>33.4077699921023</v>
      </c>
      <c r="W20" s="50">
        <v>30.2</v>
      </c>
      <c r="X20" s="51">
        <v>213.9</v>
      </c>
      <c r="Y20" s="51">
        <f t="shared" si="8"/>
        <v>244.1</v>
      </c>
      <c r="Z20" s="52">
        <f>S20*AB9</f>
        <v>1327.99</v>
      </c>
      <c r="AA20" s="52">
        <v>305.1259</v>
      </c>
      <c r="AB20" s="45">
        <v>7.9</v>
      </c>
      <c r="AC20" s="53">
        <f>AB20*AD9</f>
        <v>321602.68</v>
      </c>
      <c r="AD20" s="47"/>
      <c r="AE20" s="47"/>
      <c r="AF20" s="47"/>
      <c r="AG20" s="54">
        <f>AB20*AI9</f>
        <v>321297.503</v>
      </c>
      <c r="AH20" s="52">
        <f>AB20*AK9</f>
        <v>336398.511</v>
      </c>
      <c r="AI20" s="55"/>
      <c r="AJ20" s="55"/>
      <c r="AK20" s="55"/>
      <c r="AL20" s="52">
        <v>337.7</v>
      </c>
      <c r="AM20" s="52">
        <v>337.7</v>
      </c>
      <c r="AN20" s="52">
        <v>337.7</v>
      </c>
    </row>
    <row r="21" spans="1:40" s="3" customFormat="1" ht="15">
      <c r="A21" s="43">
        <v>13</v>
      </c>
      <c r="B21" s="44" t="s">
        <v>13</v>
      </c>
      <c r="C21" s="45">
        <v>20.2</v>
      </c>
      <c r="D21" s="46">
        <v>546.9</v>
      </c>
      <c r="E21" s="47"/>
      <c r="F21" s="47"/>
      <c r="G21" s="46">
        <f t="shared" si="0"/>
        <v>86.76607096738417</v>
      </c>
      <c r="H21" s="47"/>
      <c r="I21" s="47"/>
      <c r="J21" s="45">
        <f t="shared" si="3"/>
        <v>20.2</v>
      </c>
      <c r="K21" s="48">
        <f t="shared" si="4"/>
        <v>633.6660709673841</v>
      </c>
      <c r="L21" s="49">
        <v>20.2</v>
      </c>
      <c r="M21" s="50">
        <f t="shared" si="1"/>
        <v>85.4223992203122</v>
      </c>
      <c r="N21" s="50">
        <v>77.4</v>
      </c>
      <c r="O21" s="51">
        <v>546.9</v>
      </c>
      <c r="P21" s="51">
        <f t="shared" si="5"/>
        <v>624.3</v>
      </c>
      <c r="Q21" s="52">
        <f t="shared" si="6"/>
        <v>734647.134</v>
      </c>
      <c r="R21" s="52">
        <v>734.7</v>
      </c>
      <c r="S21" s="45">
        <v>20.2</v>
      </c>
      <c r="T21" s="48">
        <f t="shared" si="7"/>
        <v>735291.634</v>
      </c>
      <c r="U21" s="49">
        <v>20.2</v>
      </c>
      <c r="V21" s="50">
        <f t="shared" si="2"/>
        <v>85.4223992203122</v>
      </c>
      <c r="W21" s="50">
        <v>77.4</v>
      </c>
      <c r="X21" s="51">
        <v>546.9</v>
      </c>
      <c r="Y21" s="51">
        <f t="shared" si="8"/>
        <v>624.3</v>
      </c>
      <c r="Z21" s="52">
        <f>S21*AB9</f>
        <v>3395.62</v>
      </c>
      <c r="AA21" s="52">
        <v>780.1953</v>
      </c>
      <c r="AB21" s="45">
        <v>20.2</v>
      </c>
      <c r="AC21" s="53">
        <f>AB21*AD9</f>
        <v>822325.84</v>
      </c>
      <c r="AD21" s="47"/>
      <c r="AE21" s="47"/>
      <c r="AF21" s="47"/>
      <c r="AG21" s="54">
        <f>AB21*AI9</f>
        <v>821545.514</v>
      </c>
      <c r="AH21" s="52">
        <f>AB21*AK9</f>
        <v>860158.2179999999</v>
      </c>
      <c r="AI21" s="55"/>
      <c r="AJ21" s="55"/>
      <c r="AK21" s="55"/>
      <c r="AL21" s="52">
        <v>863.4</v>
      </c>
      <c r="AM21" s="52">
        <v>863.4</v>
      </c>
      <c r="AN21" s="52">
        <v>863.4</v>
      </c>
    </row>
    <row r="22" spans="1:40" s="3" customFormat="1" ht="15">
      <c r="A22" s="43">
        <v>14</v>
      </c>
      <c r="B22" s="44" t="s">
        <v>14</v>
      </c>
      <c r="C22" s="45">
        <v>125.9</v>
      </c>
      <c r="D22" s="46">
        <v>3408.5</v>
      </c>
      <c r="E22" s="47"/>
      <c r="F22" s="47"/>
      <c r="G22" s="46">
        <f t="shared" si="0"/>
        <v>540.7845710293896</v>
      </c>
      <c r="H22" s="47"/>
      <c r="I22" s="47"/>
      <c r="J22" s="45">
        <f t="shared" si="3"/>
        <v>125.9</v>
      </c>
      <c r="K22" s="48">
        <f t="shared" si="4"/>
        <v>3949.2845710293896</v>
      </c>
      <c r="L22" s="49">
        <v>125.9</v>
      </c>
      <c r="M22" s="50">
        <f t="shared" si="1"/>
        <v>532.4099040513519</v>
      </c>
      <c r="N22" s="50">
        <v>482.2</v>
      </c>
      <c r="O22" s="51">
        <v>3408.5</v>
      </c>
      <c r="P22" s="51">
        <f t="shared" si="5"/>
        <v>3890.7</v>
      </c>
      <c r="Q22" s="52">
        <f t="shared" si="6"/>
        <v>4578815.553</v>
      </c>
      <c r="R22" s="52">
        <v>4578.8</v>
      </c>
      <c r="S22" s="45">
        <v>125.9</v>
      </c>
      <c r="T22" s="48">
        <f t="shared" si="7"/>
        <v>4582832.153</v>
      </c>
      <c r="U22" s="49">
        <v>125.9</v>
      </c>
      <c r="V22" s="50">
        <f t="shared" si="2"/>
        <v>532.4099040513519</v>
      </c>
      <c r="W22" s="50">
        <v>482.2</v>
      </c>
      <c r="X22" s="51">
        <v>3408.5</v>
      </c>
      <c r="Y22" s="51">
        <f t="shared" si="8"/>
        <v>3890.7</v>
      </c>
      <c r="Z22" s="52">
        <f>S22*AB9</f>
        <v>21163.79</v>
      </c>
      <c r="AA22" s="52">
        <v>4862.7024</v>
      </c>
      <c r="AB22" s="45">
        <v>125.9</v>
      </c>
      <c r="AC22" s="53">
        <f>AB22*AD9</f>
        <v>5125288.28</v>
      </c>
      <c r="AD22" s="47"/>
      <c r="AE22" s="47"/>
      <c r="AF22" s="47"/>
      <c r="AG22" s="54">
        <f>AB22*AI9</f>
        <v>5120424.763</v>
      </c>
      <c r="AH22" s="52">
        <f>AB22*AK9</f>
        <v>5361085.131</v>
      </c>
      <c r="AI22" s="55"/>
      <c r="AJ22" s="55"/>
      <c r="AK22" s="55"/>
      <c r="AL22" s="52">
        <v>5381.6</v>
      </c>
      <c r="AM22" s="52">
        <v>5381.6</v>
      </c>
      <c r="AN22" s="52">
        <v>5381.6</v>
      </c>
    </row>
    <row r="23" spans="1:40" s="3" customFormat="1" ht="15">
      <c r="A23" s="43">
        <v>15</v>
      </c>
      <c r="B23" s="44" t="s">
        <v>15</v>
      </c>
      <c r="C23" s="45">
        <v>167.5</v>
      </c>
      <c r="D23" s="46">
        <v>4534.7</v>
      </c>
      <c r="E23" s="47"/>
      <c r="F23" s="47"/>
      <c r="G23" s="46">
        <f t="shared" si="0"/>
        <v>719.4711330216262</v>
      </c>
      <c r="H23" s="47"/>
      <c r="I23" s="47"/>
      <c r="J23" s="45">
        <f t="shared" si="3"/>
        <v>167.5</v>
      </c>
      <c r="K23" s="48">
        <f t="shared" si="4"/>
        <v>5254.171133021626</v>
      </c>
      <c r="L23" s="49">
        <v>167.5</v>
      </c>
      <c r="M23" s="50">
        <f t="shared" si="1"/>
        <v>708.3293004654602</v>
      </c>
      <c r="N23" s="50">
        <v>641.5</v>
      </c>
      <c r="O23" s="51">
        <v>4534.7</v>
      </c>
      <c r="P23" s="51">
        <f t="shared" si="5"/>
        <v>5176.2</v>
      </c>
      <c r="Q23" s="52">
        <f t="shared" si="6"/>
        <v>6091752.225</v>
      </c>
      <c r="R23" s="52">
        <v>6091.7</v>
      </c>
      <c r="S23" s="45">
        <v>167.5</v>
      </c>
      <c r="T23" s="48">
        <f t="shared" si="7"/>
        <v>6097095.925</v>
      </c>
      <c r="U23" s="49">
        <v>167.5</v>
      </c>
      <c r="V23" s="50">
        <f t="shared" si="2"/>
        <v>708.3293004654602</v>
      </c>
      <c r="W23" s="50">
        <v>641.5</v>
      </c>
      <c r="X23" s="51">
        <v>4534.7</v>
      </c>
      <c r="Y23" s="51">
        <f t="shared" si="8"/>
        <v>5176.2</v>
      </c>
      <c r="Z23" s="52">
        <f>S23*AB9</f>
        <v>28156.75</v>
      </c>
      <c r="AA23" s="52">
        <v>6469.4413</v>
      </c>
      <c r="AB23" s="45">
        <v>167.5</v>
      </c>
      <c r="AC23" s="53" t="e">
        <f>AB23*#REF!</f>
        <v>#REF!</v>
      </c>
      <c r="AD23" s="47"/>
      <c r="AE23" s="47"/>
      <c r="AF23" s="47"/>
      <c r="AG23" s="54">
        <f>AB23*AI9</f>
        <v>6812320.475</v>
      </c>
      <c r="AH23" s="52">
        <f>AB23*AK9</f>
        <v>7132500.074999999</v>
      </c>
      <c r="AI23" s="55"/>
      <c r="AJ23" s="55"/>
      <c r="AK23" s="55"/>
      <c r="AL23" s="52">
        <v>7159.7</v>
      </c>
      <c r="AM23" s="52">
        <v>7159.7</v>
      </c>
      <c r="AN23" s="52">
        <v>7159.7</v>
      </c>
    </row>
    <row r="24" spans="1:40" s="3" customFormat="1" ht="15">
      <c r="A24" s="43">
        <v>16</v>
      </c>
      <c r="B24" s="44" t="s">
        <v>79</v>
      </c>
      <c r="C24" s="45">
        <v>9.2</v>
      </c>
      <c r="D24" s="46">
        <v>249.1</v>
      </c>
      <c r="E24" s="47"/>
      <c r="F24" s="47"/>
      <c r="G24" s="46">
        <f t="shared" si="0"/>
        <v>39.51722044059081</v>
      </c>
      <c r="H24" s="47"/>
      <c r="I24" s="47"/>
      <c r="J24" s="45">
        <f t="shared" si="3"/>
        <v>9.2</v>
      </c>
      <c r="K24" s="48">
        <f t="shared" si="4"/>
        <v>288.6172204405908</v>
      </c>
      <c r="L24" s="49">
        <v>9.2</v>
      </c>
      <c r="M24" s="50">
        <f t="shared" si="1"/>
        <v>38.905251130043176</v>
      </c>
      <c r="N24" s="50">
        <v>35.2</v>
      </c>
      <c r="O24" s="51">
        <v>249.1</v>
      </c>
      <c r="P24" s="51">
        <f t="shared" si="5"/>
        <v>284.3</v>
      </c>
      <c r="Q24" s="52">
        <f t="shared" si="6"/>
        <v>334591.76399999997</v>
      </c>
      <c r="R24" s="52">
        <v>334.6</v>
      </c>
      <c r="S24" s="45">
        <v>9.2</v>
      </c>
      <c r="T24" s="48">
        <f t="shared" si="7"/>
        <v>334885.26399999997</v>
      </c>
      <c r="U24" s="49">
        <v>9.2</v>
      </c>
      <c r="V24" s="50">
        <f t="shared" si="2"/>
        <v>38.905251130043176</v>
      </c>
      <c r="W24" s="50">
        <v>35.2</v>
      </c>
      <c r="X24" s="51">
        <v>249.1</v>
      </c>
      <c r="Y24" s="51">
        <f t="shared" si="8"/>
        <v>284.3</v>
      </c>
      <c r="Z24" s="52">
        <f>S24*AB9</f>
        <v>1546.5199999999998</v>
      </c>
      <c r="AA24" s="52">
        <v>355.33655</v>
      </c>
      <c r="AB24" s="45">
        <v>51.8</v>
      </c>
      <c r="AC24" s="53" t="e">
        <f>AB24*#REF!</f>
        <v>#REF!</v>
      </c>
      <c r="AD24" s="47"/>
      <c r="AE24" s="47"/>
      <c r="AF24" s="47"/>
      <c r="AG24" s="54">
        <f>AB24*AI9</f>
        <v>2106735.526</v>
      </c>
      <c r="AH24" s="52">
        <f>AB24*AK9</f>
        <v>2205752.2619999996</v>
      </c>
      <c r="AI24" s="55"/>
      <c r="AJ24" s="55"/>
      <c r="AK24" s="57"/>
      <c r="AL24" s="52">
        <v>2214.2</v>
      </c>
      <c r="AM24" s="52">
        <v>2214.2</v>
      </c>
      <c r="AN24" s="52">
        <v>2214.2</v>
      </c>
    </row>
    <row r="25" spans="1:40" s="3" customFormat="1" ht="15">
      <c r="A25" s="43">
        <v>17</v>
      </c>
      <c r="B25" s="44" t="s">
        <v>16</v>
      </c>
      <c r="C25" s="45">
        <v>193.5</v>
      </c>
      <c r="D25" s="46">
        <v>5238.6</v>
      </c>
      <c r="E25" s="47"/>
      <c r="F25" s="47"/>
      <c r="G25" s="46">
        <f t="shared" si="0"/>
        <v>831.1502342667741</v>
      </c>
      <c r="H25" s="47"/>
      <c r="I25" s="47"/>
      <c r="J25" s="45">
        <f t="shared" si="3"/>
        <v>193.5</v>
      </c>
      <c r="K25" s="48">
        <f t="shared" si="4"/>
        <v>6069.750234266774</v>
      </c>
      <c r="L25" s="49">
        <v>193.5</v>
      </c>
      <c r="M25" s="50">
        <f t="shared" si="1"/>
        <v>818.2789232242778</v>
      </c>
      <c r="N25" s="50">
        <v>741</v>
      </c>
      <c r="O25" s="51">
        <v>5238.6</v>
      </c>
      <c r="P25" s="51">
        <f t="shared" si="5"/>
        <v>5979.6</v>
      </c>
      <c r="Q25" s="52">
        <f t="shared" si="6"/>
        <v>7037337.645</v>
      </c>
      <c r="R25" s="52">
        <v>7037.3</v>
      </c>
      <c r="S25" s="45">
        <v>193.5</v>
      </c>
      <c r="T25" s="48">
        <f t="shared" si="7"/>
        <v>7043510.744999999</v>
      </c>
      <c r="U25" s="49">
        <v>193.5</v>
      </c>
      <c r="V25" s="50">
        <f t="shared" si="2"/>
        <v>818.2789232242778</v>
      </c>
      <c r="W25" s="50">
        <v>741</v>
      </c>
      <c r="X25" s="51">
        <v>5238.6</v>
      </c>
      <c r="Y25" s="51">
        <f t="shared" si="8"/>
        <v>5979.6</v>
      </c>
      <c r="Z25" s="52">
        <f>S25*AB38</f>
        <v>774</v>
      </c>
      <c r="AA25" s="52">
        <v>7473.6531</v>
      </c>
      <c r="AB25" s="45">
        <v>192.9</v>
      </c>
      <c r="AC25" s="53" t="e">
        <f>AB25*#REF!</f>
        <v>#REF!</v>
      </c>
      <c r="AD25" s="47"/>
      <c r="AE25" s="47"/>
      <c r="AF25" s="47"/>
      <c r="AG25" s="54">
        <f>AB25*AI38</f>
        <v>7845352.953</v>
      </c>
      <c r="AH25" s="52">
        <f>AB25*AK9</f>
        <v>8214085.160999999</v>
      </c>
      <c r="AI25" s="55"/>
      <c r="AJ25" s="55"/>
      <c r="AK25" s="55"/>
      <c r="AL25" s="52">
        <v>8245.5</v>
      </c>
      <c r="AM25" s="52">
        <v>8245.5</v>
      </c>
      <c r="AN25" s="52">
        <v>8245.5</v>
      </c>
    </row>
    <row r="26" spans="1:40" s="3" customFormat="1" ht="15">
      <c r="A26" s="43">
        <v>18</v>
      </c>
      <c r="B26" s="44" t="s">
        <v>17</v>
      </c>
      <c r="C26" s="45">
        <v>45.9</v>
      </c>
      <c r="D26" s="46">
        <v>1242.7</v>
      </c>
      <c r="E26" s="47"/>
      <c r="F26" s="47"/>
      <c r="G26" s="46">
        <f t="shared" si="0"/>
        <v>197.15656719816502</v>
      </c>
      <c r="H26" s="47"/>
      <c r="I26" s="47"/>
      <c r="J26" s="45">
        <f t="shared" si="3"/>
        <v>45.9</v>
      </c>
      <c r="K26" s="48">
        <f t="shared" si="4"/>
        <v>1439.856567198165</v>
      </c>
      <c r="L26" s="49">
        <v>45.9</v>
      </c>
      <c r="M26" s="50">
        <f t="shared" si="1"/>
        <v>194.10337248575894</v>
      </c>
      <c r="N26" s="50">
        <v>175.8</v>
      </c>
      <c r="O26" s="51">
        <v>1242.7</v>
      </c>
      <c r="P26" s="51">
        <f t="shared" si="5"/>
        <v>1418.5</v>
      </c>
      <c r="Q26" s="52">
        <f t="shared" si="6"/>
        <v>1669321.953</v>
      </c>
      <c r="R26" s="52">
        <v>1669.3</v>
      </c>
      <c r="S26" s="45">
        <v>45.9</v>
      </c>
      <c r="T26" s="48">
        <f t="shared" si="7"/>
        <v>1670786.353</v>
      </c>
      <c r="U26" s="49">
        <v>45.9</v>
      </c>
      <c r="V26" s="50">
        <f t="shared" si="2"/>
        <v>194.10337248575894</v>
      </c>
      <c r="W26" s="50">
        <v>175.8</v>
      </c>
      <c r="X26" s="51">
        <v>1242.7</v>
      </c>
      <c r="Y26" s="51">
        <f t="shared" si="8"/>
        <v>1418.5</v>
      </c>
      <c r="Z26" s="52">
        <f>S26*AB38</f>
        <v>183.6</v>
      </c>
      <c r="AA26" s="52">
        <v>1772.82</v>
      </c>
      <c r="AB26" s="45">
        <v>57.9</v>
      </c>
      <c r="AC26" s="53" t="e">
        <f>AB26*#REF!</f>
        <v>#REF!</v>
      </c>
      <c r="AD26" s="47"/>
      <c r="AE26" s="47"/>
      <c r="AF26" s="47"/>
      <c r="AG26" s="54">
        <f>AB26*AI38</f>
        <v>2354826.003</v>
      </c>
      <c r="AH26" s="52">
        <f>AB26*AK9</f>
        <v>2465503.011</v>
      </c>
      <c r="AI26" s="55"/>
      <c r="AJ26" s="55"/>
      <c r="AK26" s="55"/>
      <c r="AL26" s="52">
        <v>2474.9</v>
      </c>
      <c r="AM26" s="52">
        <v>2474.9</v>
      </c>
      <c r="AN26" s="52">
        <v>2474.9</v>
      </c>
    </row>
    <row r="27" spans="1:40" s="3" customFormat="1" ht="15">
      <c r="A27" s="43">
        <v>19</v>
      </c>
      <c r="B27" s="44" t="s">
        <v>87</v>
      </c>
      <c r="C27" s="45"/>
      <c r="D27" s="46"/>
      <c r="E27" s="47"/>
      <c r="F27" s="47"/>
      <c r="G27" s="46"/>
      <c r="H27" s="47"/>
      <c r="I27" s="47"/>
      <c r="J27" s="45"/>
      <c r="K27" s="48"/>
      <c r="L27" s="49"/>
      <c r="M27" s="50"/>
      <c r="N27" s="50"/>
      <c r="O27" s="51"/>
      <c r="P27" s="51"/>
      <c r="Q27" s="52"/>
      <c r="R27" s="52"/>
      <c r="S27" s="45"/>
      <c r="T27" s="48"/>
      <c r="U27" s="49"/>
      <c r="V27" s="50"/>
      <c r="W27" s="50"/>
      <c r="X27" s="51"/>
      <c r="Y27" s="51"/>
      <c r="Z27" s="52"/>
      <c r="AA27" s="52"/>
      <c r="AB27" s="45"/>
      <c r="AC27" s="53"/>
      <c r="AD27" s="47"/>
      <c r="AE27" s="47"/>
      <c r="AF27" s="47"/>
      <c r="AG27" s="54"/>
      <c r="AH27" s="52"/>
      <c r="AI27" s="55"/>
      <c r="AJ27" s="55"/>
      <c r="AK27" s="55"/>
      <c r="AL27" s="52">
        <v>320.6</v>
      </c>
      <c r="AM27" s="52">
        <v>320.6</v>
      </c>
      <c r="AN27" s="52">
        <v>320.6</v>
      </c>
    </row>
    <row r="28" spans="1:40" s="3" customFormat="1" ht="15">
      <c r="A28" s="43">
        <v>20</v>
      </c>
      <c r="B28" s="44" t="s">
        <v>88</v>
      </c>
      <c r="C28" s="45"/>
      <c r="D28" s="46"/>
      <c r="E28" s="47"/>
      <c r="F28" s="47"/>
      <c r="G28" s="46"/>
      <c r="H28" s="47"/>
      <c r="I28" s="47"/>
      <c r="J28" s="45"/>
      <c r="K28" s="48"/>
      <c r="L28" s="49"/>
      <c r="M28" s="50"/>
      <c r="N28" s="50"/>
      <c r="O28" s="51"/>
      <c r="P28" s="51"/>
      <c r="Q28" s="52"/>
      <c r="R28" s="52"/>
      <c r="S28" s="45"/>
      <c r="T28" s="48"/>
      <c r="U28" s="49"/>
      <c r="V28" s="50"/>
      <c r="W28" s="50"/>
      <c r="X28" s="51"/>
      <c r="Y28" s="51"/>
      <c r="Z28" s="52"/>
      <c r="AA28" s="52"/>
      <c r="AB28" s="45"/>
      <c r="AC28" s="53"/>
      <c r="AD28" s="47"/>
      <c r="AE28" s="47"/>
      <c r="AF28" s="47"/>
      <c r="AG28" s="54"/>
      <c r="AH28" s="52"/>
      <c r="AI28" s="55"/>
      <c r="AJ28" s="55"/>
      <c r="AK28" s="55"/>
      <c r="AL28" s="52">
        <v>547.1</v>
      </c>
      <c r="AM28" s="52">
        <v>547.1</v>
      </c>
      <c r="AN28" s="52">
        <v>547.1</v>
      </c>
    </row>
    <row r="29" spans="1:40" s="3" customFormat="1" ht="15">
      <c r="A29" s="43">
        <v>21</v>
      </c>
      <c r="B29" s="44" t="s">
        <v>89</v>
      </c>
      <c r="C29" s="45"/>
      <c r="D29" s="46"/>
      <c r="E29" s="47"/>
      <c r="F29" s="47"/>
      <c r="G29" s="46"/>
      <c r="H29" s="47"/>
      <c r="I29" s="47"/>
      <c r="J29" s="45"/>
      <c r="K29" s="48"/>
      <c r="L29" s="49"/>
      <c r="M29" s="50"/>
      <c r="N29" s="50"/>
      <c r="O29" s="51"/>
      <c r="P29" s="51"/>
      <c r="Q29" s="52"/>
      <c r="R29" s="52"/>
      <c r="S29" s="45"/>
      <c r="T29" s="48"/>
      <c r="U29" s="49"/>
      <c r="V29" s="50"/>
      <c r="W29" s="50"/>
      <c r="X29" s="51"/>
      <c r="Y29" s="51"/>
      <c r="Z29" s="52"/>
      <c r="AA29" s="52"/>
      <c r="AB29" s="45"/>
      <c r="AC29" s="53"/>
      <c r="AD29" s="47"/>
      <c r="AE29" s="47"/>
      <c r="AF29" s="47"/>
      <c r="AG29" s="54"/>
      <c r="AH29" s="52"/>
      <c r="AI29" s="55"/>
      <c r="AJ29" s="55"/>
      <c r="AK29" s="55"/>
      <c r="AL29" s="52">
        <v>641.2</v>
      </c>
      <c r="AM29" s="52">
        <v>641.2</v>
      </c>
      <c r="AN29" s="52">
        <v>641.2</v>
      </c>
    </row>
    <row r="30" spans="1:40" s="3" customFormat="1" ht="15">
      <c r="A30" s="43">
        <v>22</v>
      </c>
      <c r="B30" s="44" t="s">
        <v>90</v>
      </c>
      <c r="C30" s="45"/>
      <c r="D30" s="46"/>
      <c r="E30" s="47"/>
      <c r="F30" s="47"/>
      <c r="G30" s="46"/>
      <c r="H30" s="47"/>
      <c r="I30" s="47"/>
      <c r="J30" s="45"/>
      <c r="K30" s="48"/>
      <c r="L30" s="49"/>
      <c r="M30" s="50"/>
      <c r="N30" s="50"/>
      <c r="O30" s="51"/>
      <c r="P30" s="51"/>
      <c r="Q30" s="52"/>
      <c r="R30" s="52"/>
      <c r="S30" s="45"/>
      <c r="T30" s="48"/>
      <c r="U30" s="49"/>
      <c r="V30" s="50"/>
      <c r="W30" s="50"/>
      <c r="X30" s="51"/>
      <c r="Y30" s="51"/>
      <c r="Z30" s="52"/>
      <c r="AA30" s="52"/>
      <c r="AB30" s="45"/>
      <c r="AC30" s="53"/>
      <c r="AD30" s="47"/>
      <c r="AE30" s="47"/>
      <c r="AF30" s="47"/>
      <c r="AG30" s="54"/>
      <c r="AH30" s="52"/>
      <c r="AI30" s="55"/>
      <c r="AJ30" s="55"/>
      <c r="AK30" s="55"/>
      <c r="AL30" s="52">
        <v>1000.2</v>
      </c>
      <c r="AM30" s="52">
        <v>1000.2</v>
      </c>
      <c r="AN30" s="52">
        <v>1000.2</v>
      </c>
    </row>
    <row r="31" spans="1:40" s="3" customFormat="1" ht="15">
      <c r="A31" s="43">
        <v>23</v>
      </c>
      <c r="B31" s="44" t="s">
        <v>18</v>
      </c>
      <c r="C31" s="45">
        <v>112.9</v>
      </c>
      <c r="D31" s="46">
        <v>3056.5</v>
      </c>
      <c r="E31" s="47"/>
      <c r="F31" s="47"/>
      <c r="G31" s="46">
        <f>C31*$G$72/$C$71</f>
        <v>484.9450204068155</v>
      </c>
      <c r="H31" s="47"/>
      <c r="I31" s="47"/>
      <c r="J31" s="45">
        <f t="shared" si="3"/>
        <v>112.9</v>
      </c>
      <c r="K31" s="48">
        <f t="shared" si="4"/>
        <v>3541.4450204068153</v>
      </c>
      <c r="L31" s="49">
        <v>112.9</v>
      </c>
      <c r="M31" s="50">
        <f aca="true" t="shared" si="9" ref="M31:M61">L31*$M$4/$L$71</f>
        <v>477.43509267194304</v>
      </c>
      <c r="N31" s="50">
        <v>432.4</v>
      </c>
      <c r="O31" s="51">
        <v>3056.5</v>
      </c>
      <c r="P31" s="51">
        <f t="shared" si="5"/>
        <v>3488.9</v>
      </c>
      <c r="Q31" s="52">
        <f t="shared" si="6"/>
        <v>4106022.843</v>
      </c>
      <c r="R31" s="52">
        <v>4106</v>
      </c>
      <c r="S31" s="45">
        <v>112.9</v>
      </c>
      <c r="T31" s="48">
        <f t="shared" si="7"/>
        <v>4109624.6429999997</v>
      </c>
      <c r="U31" s="49">
        <v>112.9</v>
      </c>
      <c r="V31" s="50">
        <f aca="true" t="shared" si="10" ref="V31:V61">U31*$M$4/$L$71</f>
        <v>477.43509267194304</v>
      </c>
      <c r="W31" s="50">
        <v>432.4</v>
      </c>
      <c r="X31" s="51">
        <v>3056.5</v>
      </c>
      <c r="Y31" s="51">
        <f t="shared" si="8"/>
        <v>3488.9</v>
      </c>
      <c r="Z31" s="52">
        <f>S31*AB38</f>
        <v>451.6</v>
      </c>
      <c r="AA31" s="52">
        <v>4360.5965</v>
      </c>
      <c r="AB31" s="45">
        <v>112.9</v>
      </c>
      <c r="AC31" s="53" t="e">
        <f>AB31*#REF!</f>
        <v>#REF!</v>
      </c>
      <c r="AD31" s="47"/>
      <c r="AE31" s="47"/>
      <c r="AF31" s="47"/>
      <c r="AG31" s="54">
        <f>AB31*AI38</f>
        <v>4591707.353</v>
      </c>
      <c r="AH31" s="52">
        <f>AB31*AK49</f>
        <v>4807517.961</v>
      </c>
      <c r="AI31" s="55"/>
      <c r="AJ31" s="55"/>
      <c r="AK31" s="55"/>
      <c r="AL31" s="52">
        <v>4825.9</v>
      </c>
      <c r="AM31" s="52">
        <v>4825.9</v>
      </c>
      <c r="AN31" s="52">
        <v>4825.9</v>
      </c>
    </row>
    <row r="32" spans="1:40" s="25" customFormat="1" ht="15">
      <c r="A32" s="43">
        <v>24</v>
      </c>
      <c r="B32" s="44" t="s">
        <v>19</v>
      </c>
      <c r="C32" s="58">
        <v>44.6</v>
      </c>
      <c r="D32" s="59">
        <v>1207.5</v>
      </c>
      <c r="E32" s="60">
        <v>6.8</v>
      </c>
      <c r="F32" s="60">
        <v>184.1</v>
      </c>
      <c r="G32" s="46">
        <f>J32*$G$72/$C$71</f>
        <v>220.7809924615617</v>
      </c>
      <c r="H32" s="60"/>
      <c r="I32" s="60"/>
      <c r="J32" s="45">
        <f t="shared" si="3"/>
        <v>51.4</v>
      </c>
      <c r="K32" s="48">
        <f t="shared" si="4"/>
        <v>1612.3809924615616</v>
      </c>
      <c r="L32" s="61">
        <v>51.4</v>
      </c>
      <c r="M32" s="62">
        <f t="shared" si="9"/>
        <v>217.36194653089342</v>
      </c>
      <c r="N32" s="62">
        <v>196.8</v>
      </c>
      <c r="O32" s="63">
        <v>1207.5</v>
      </c>
      <c r="P32" s="63">
        <f t="shared" si="5"/>
        <v>1404.3</v>
      </c>
      <c r="Q32" s="52">
        <f t="shared" si="6"/>
        <v>1869349.6379999998</v>
      </c>
      <c r="R32" s="52">
        <v>1869.4</v>
      </c>
      <c r="S32" s="45">
        <v>51.4</v>
      </c>
      <c r="T32" s="48">
        <f t="shared" si="7"/>
        <v>1870805.3379999998</v>
      </c>
      <c r="U32" s="61">
        <v>51.4</v>
      </c>
      <c r="V32" s="62">
        <f t="shared" si="10"/>
        <v>217.36194653089342</v>
      </c>
      <c r="W32" s="62">
        <v>196.8</v>
      </c>
      <c r="X32" s="63">
        <v>1207.5</v>
      </c>
      <c r="Y32" s="63">
        <f t="shared" si="8"/>
        <v>1404.3</v>
      </c>
      <c r="Z32" s="52">
        <f>S32*AB38</f>
        <v>205.6</v>
      </c>
      <c r="AA32" s="52">
        <v>1985.2494</v>
      </c>
      <c r="AB32" s="45">
        <v>51.4</v>
      </c>
      <c r="AC32" s="53" t="e">
        <f>AB32*#REF!</f>
        <v>#REF!</v>
      </c>
      <c r="AD32" s="47"/>
      <c r="AE32" s="60"/>
      <c r="AF32" s="60"/>
      <c r="AG32" s="54">
        <f>AB32*AI38</f>
        <v>2090467.298</v>
      </c>
      <c r="AH32" s="52">
        <f>AB32*AK49</f>
        <v>2188719.426</v>
      </c>
      <c r="AI32" s="64"/>
      <c r="AJ32" s="64"/>
      <c r="AK32" s="64"/>
      <c r="AL32" s="65">
        <v>2197.1</v>
      </c>
      <c r="AM32" s="65">
        <v>2197.1</v>
      </c>
      <c r="AN32" s="65">
        <v>2197.1</v>
      </c>
    </row>
    <row r="33" spans="1:40" s="3" customFormat="1" ht="15">
      <c r="A33" s="43">
        <v>25</v>
      </c>
      <c r="B33" s="44" t="s">
        <v>20</v>
      </c>
      <c r="C33" s="45">
        <v>14.2</v>
      </c>
      <c r="D33" s="56">
        <v>384.5</v>
      </c>
      <c r="E33" s="47"/>
      <c r="F33" s="47"/>
      <c r="G33" s="46">
        <f>C33*$G$72/$C$71</f>
        <v>60.99397068004234</v>
      </c>
      <c r="H33" s="47"/>
      <c r="I33" s="47"/>
      <c r="J33" s="45">
        <f t="shared" si="3"/>
        <v>14.2</v>
      </c>
      <c r="K33" s="48">
        <f t="shared" si="4"/>
        <v>445.49397068004237</v>
      </c>
      <c r="L33" s="49">
        <v>14.2</v>
      </c>
      <c r="M33" s="50">
        <f t="shared" si="9"/>
        <v>60.04940935289274</v>
      </c>
      <c r="N33" s="50">
        <v>54.4</v>
      </c>
      <c r="O33" s="51">
        <v>384.5</v>
      </c>
      <c r="P33" s="51">
        <f t="shared" si="5"/>
        <v>438.9</v>
      </c>
      <c r="Q33" s="52">
        <f t="shared" si="6"/>
        <v>516435.11399999994</v>
      </c>
      <c r="R33" s="52">
        <v>516.4</v>
      </c>
      <c r="S33" s="45">
        <v>14.2</v>
      </c>
      <c r="T33" s="48">
        <f t="shared" si="7"/>
        <v>516888.2139999999</v>
      </c>
      <c r="U33" s="49">
        <v>14.2</v>
      </c>
      <c r="V33" s="50">
        <f t="shared" si="10"/>
        <v>60.04940935289274</v>
      </c>
      <c r="W33" s="50">
        <v>54.4</v>
      </c>
      <c r="X33" s="51">
        <v>384.5</v>
      </c>
      <c r="Y33" s="51">
        <f t="shared" si="8"/>
        <v>438.9</v>
      </c>
      <c r="Z33" s="52">
        <f>S33*AB38</f>
        <v>56.8</v>
      </c>
      <c r="AA33" s="52">
        <v>548.4541</v>
      </c>
      <c r="AB33" s="45">
        <v>14.2</v>
      </c>
      <c r="AC33" s="53" t="e">
        <f>AB33*#REF!</f>
        <v>#REF!</v>
      </c>
      <c r="AD33" s="47"/>
      <c r="AE33" s="47"/>
      <c r="AF33" s="47"/>
      <c r="AG33" s="54">
        <f>AB33*AI38</f>
        <v>577522.0939999999</v>
      </c>
      <c r="AH33" s="52">
        <f>AB33*AK49</f>
        <v>604665.678</v>
      </c>
      <c r="AI33" s="55"/>
      <c r="AJ33" s="55"/>
      <c r="AK33" s="55"/>
      <c r="AL33" s="52">
        <v>607</v>
      </c>
      <c r="AM33" s="52">
        <v>607</v>
      </c>
      <c r="AN33" s="52">
        <v>607</v>
      </c>
    </row>
    <row r="34" spans="1:40" s="25" customFormat="1" ht="15">
      <c r="A34" s="43">
        <v>26</v>
      </c>
      <c r="B34" s="44" t="s">
        <v>21</v>
      </c>
      <c r="C34" s="58">
        <v>12.2</v>
      </c>
      <c r="D34" s="59">
        <v>330.3</v>
      </c>
      <c r="E34" s="60">
        <v>-6.8</v>
      </c>
      <c r="F34" s="60">
        <v>-184.1</v>
      </c>
      <c r="G34" s="46">
        <f>J34*$G$72/$C$71</f>
        <v>23.19489025860765</v>
      </c>
      <c r="H34" s="60"/>
      <c r="I34" s="60"/>
      <c r="J34" s="45">
        <f t="shared" si="3"/>
        <v>5.3999999999999995</v>
      </c>
      <c r="K34" s="48">
        <f t="shared" si="4"/>
        <v>169.39489025860766</v>
      </c>
      <c r="L34" s="61">
        <v>5.4</v>
      </c>
      <c r="M34" s="62">
        <f t="shared" si="9"/>
        <v>22.83569088067752</v>
      </c>
      <c r="N34" s="62">
        <v>20.7</v>
      </c>
      <c r="O34" s="63">
        <v>330.3</v>
      </c>
      <c r="P34" s="63">
        <f t="shared" si="5"/>
        <v>351</v>
      </c>
      <c r="Q34" s="52">
        <f t="shared" si="6"/>
        <v>196390.81799999997</v>
      </c>
      <c r="R34" s="52">
        <v>196.4</v>
      </c>
      <c r="S34" s="66">
        <v>5.4</v>
      </c>
      <c r="T34" s="48">
        <f t="shared" si="7"/>
        <v>196747.21799999996</v>
      </c>
      <c r="U34" s="61">
        <v>5.4</v>
      </c>
      <c r="V34" s="62">
        <f t="shared" si="10"/>
        <v>22.83569088067752</v>
      </c>
      <c r="W34" s="62">
        <v>20.7</v>
      </c>
      <c r="X34" s="63">
        <v>330.3</v>
      </c>
      <c r="Y34" s="63">
        <f t="shared" si="8"/>
        <v>351</v>
      </c>
      <c r="Z34" s="52">
        <f>S34*AB38</f>
        <v>21.6</v>
      </c>
      <c r="AA34" s="52">
        <v>208.5671</v>
      </c>
      <c r="AB34" s="66">
        <v>5.4</v>
      </c>
      <c r="AC34" s="53" t="e">
        <f>AB34*#REF!</f>
        <v>#REF!</v>
      </c>
      <c r="AD34" s="60"/>
      <c r="AE34" s="60"/>
      <c r="AF34" s="60"/>
      <c r="AG34" s="54">
        <f>AB34*AI38</f>
        <v>219621.078</v>
      </c>
      <c r="AH34" s="52">
        <f>AB34*AK49</f>
        <v>229943.286</v>
      </c>
      <c r="AI34" s="64"/>
      <c r="AJ34" s="64"/>
      <c r="AK34" s="64"/>
      <c r="AL34" s="65">
        <v>230.8</v>
      </c>
      <c r="AM34" s="65">
        <v>230.8</v>
      </c>
      <c r="AN34" s="65">
        <v>230.8</v>
      </c>
    </row>
    <row r="35" spans="1:40" s="3" customFormat="1" ht="15">
      <c r="A35" s="43">
        <v>27</v>
      </c>
      <c r="B35" s="44" t="s">
        <v>22</v>
      </c>
      <c r="C35" s="45">
        <v>4</v>
      </c>
      <c r="D35" s="46">
        <v>108.3</v>
      </c>
      <c r="E35" s="47"/>
      <c r="F35" s="47"/>
      <c r="G35" s="46">
        <f aca="true" t="shared" si="11" ref="G35:G58">C35*$G$72/$C$71</f>
        <v>17.18140019156122</v>
      </c>
      <c r="H35" s="47"/>
      <c r="I35" s="47"/>
      <c r="J35" s="45">
        <f t="shared" si="3"/>
        <v>4</v>
      </c>
      <c r="K35" s="48">
        <f t="shared" si="4"/>
        <v>125.48140019156122</v>
      </c>
      <c r="L35" s="49">
        <v>4</v>
      </c>
      <c r="M35" s="50">
        <f t="shared" si="9"/>
        <v>16.915326578279647</v>
      </c>
      <c r="N35" s="50">
        <v>15.3</v>
      </c>
      <c r="O35" s="51">
        <v>108.3</v>
      </c>
      <c r="P35" s="51">
        <f t="shared" si="5"/>
        <v>123.6</v>
      </c>
      <c r="Q35" s="52">
        <f t="shared" si="6"/>
        <v>145474.68</v>
      </c>
      <c r="R35" s="52">
        <v>145.5</v>
      </c>
      <c r="S35" s="45">
        <v>4</v>
      </c>
      <c r="T35" s="48">
        <f t="shared" si="7"/>
        <v>145602.28</v>
      </c>
      <c r="U35" s="49">
        <v>4</v>
      </c>
      <c r="V35" s="50">
        <f t="shared" si="10"/>
        <v>16.915326578279647</v>
      </c>
      <c r="W35" s="50">
        <v>15.3</v>
      </c>
      <c r="X35" s="51">
        <v>108.3</v>
      </c>
      <c r="Y35" s="51">
        <f t="shared" si="8"/>
        <v>123.6</v>
      </c>
      <c r="Z35" s="52">
        <f>S35*AB38</f>
        <v>16</v>
      </c>
      <c r="AA35" s="52">
        <v>154.4941</v>
      </c>
      <c r="AB35" s="45">
        <v>4</v>
      </c>
      <c r="AC35" s="53" t="e">
        <f>AB35*#REF!</f>
        <v>#REF!</v>
      </c>
      <c r="AD35" s="47"/>
      <c r="AE35" s="47"/>
      <c r="AF35" s="47"/>
      <c r="AG35" s="54">
        <f>AB35*AI38</f>
        <v>162682.28</v>
      </c>
      <c r="AH35" s="52">
        <f>AB35*AK49</f>
        <v>170328.36</v>
      </c>
      <c r="AI35" s="55"/>
      <c r="AJ35" s="55"/>
      <c r="AK35" s="55"/>
      <c r="AL35" s="65">
        <v>171</v>
      </c>
      <c r="AM35" s="65">
        <v>171</v>
      </c>
      <c r="AN35" s="65">
        <v>171</v>
      </c>
    </row>
    <row r="36" spans="1:40" s="3" customFormat="1" ht="15">
      <c r="A36" s="43">
        <v>28</v>
      </c>
      <c r="B36" s="44" t="s">
        <v>23</v>
      </c>
      <c r="C36" s="45">
        <v>1.5</v>
      </c>
      <c r="D36" s="46">
        <v>40.6</v>
      </c>
      <c r="E36" s="47"/>
      <c r="F36" s="47"/>
      <c r="G36" s="46">
        <f t="shared" si="11"/>
        <v>6.443025071835459</v>
      </c>
      <c r="H36" s="47"/>
      <c r="I36" s="47"/>
      <c r="J36" s="45">
        <f t="shared" si="3"/>
        <v>1.5</v>
      </c>
      <c r="K36" s="48">
        <f t="shared" si="4"/>
        <v>47.04302507183546</v>
      </c>
      <c r="L36" s="49">
        <v>1.5</v>
      </c>
      <c r="M36" s="50">
        <f t="shared" si="9"/>
        <v>6.3432474668548675</v>
      </c>
      <c r="N36" s="50">
        <v>5.7</v>
      </c>
      <c r="O36" s="51">
        <v>40.6</v>
      </c>
      <c r="P36" s="51">
        <f t="shared" si="5"/>
        <v>46.300000000000004</v>
      </c>
      <c r="Q36" s="52">
        <f t="shared" si="6"/>
        <v>54553.005</v>
      </c>
      <c r="R36" s="52">
        <v>54.6</v>
      </c>
      <c r="S36" s="45">
        <v>1.5</v>
      </c>
      <c r="T36" s="48">
        <f t="shared" si="7"/>
        <v>54600.805</v>
      </c>
      <c r="U36" s="49">
        <v>1.5</v>
      </c>
      <c r="V36" s="50">
        <f t="shared" si="10"/>
        <v>6.3432474668548675</v>
      </c>
      <c r="W36" s="50">
        <v>5.7</v>
      </c>
      <c r="X36" s="51">
        <v>40.6</v>
      </c>
      <c r="Y36" s="51">
        <f t="shared" si="8"/>
        <v>46.300000000000004</v>
      </c>
      <c r="Z36" s="52">
        <f>S36*AB38</f>
        <v>6</v>
      </c>
      <c r="AA36" s="52">
        <v>57.9353</v>
      </c>
      <c r="AB36" s="45">
        <v>1.5</v>
      </c>
      <c r="AC36" s="53" t="e">
        <f>AB36*#REF!</f>
        <v>#REF!</v>
      </c>
      <c r="AD36" s="47"/>
      <c r="AE36" s="47"/>
      <c r="AF36" s="47"/>
      <c r="AG36" s="54">
        <f>AB36*AI38</f>
        <v>61005.854999999996</v>
      </c>
      <c r="AH36" s="52">
        <f>AB36*AK49</f>
        <v>63873.134999999995</v>
      </c>
      <c r="AI36" s="55"/>
      <c r="AJ36" s="55"/>
      <c r="AK36" s="55"/>
      <c r="AL36" s="65">
        <v>64.1</v>
      </c>
      <c r="AM36" s="65">
        <v>64.1</v>
      </c>
      <c r="AN36" s="65">
        <v>64.1</v>
      </c>
    </row>
    <row r="37" spans="1:40" s="3" customFormat="1" ht="15">
      <c r="A37" s="43">
        <v>29</v>
      </c>
      <c r="B37" s="44" t="s">
        <v>24</v>
      </c>
      <c r="C37" s="45">
        <v>10.2</v>
      </c>
      <c r="D37" s="56">
        <v>276.2</v>
      </c>
      <c r="E37" s="47"/>
      <c r="F37" s="47"/>
      <c r="G37" s="46">
        <f t="shared" si="11"/>
        <v>43.812570488481114</v>
      </c>
      <c r="H37" s="47"/>
      <c r="I37" s="47"/>
      <c r="J37" s="45">
        <f t="shared" si="3"/>
        <v>10.2</v>
      </c>
      <c r="K37" s="48">
        <f t="shared" si="4"/>
        <v>320.0125704884811</v>
      </c>
      <c r="L37" s="49">
        <v>10.2</v>
      </c>
      <c r="M37" s="50">
        <f t="shared" si="9"/>
        <v>43.13408277461309</v>
      </c>
      <c r="N37" s="50">
        <v>39</v>
      </c>
      <c r="O37" s="51">
        <v>276.2</v>
      </c>
      <c r="P37" s="51">
        <f t="shared" si="5"/>
        <v>315.2</v>
      </c>
      <c r="Q37" s="52">
        <f t="shared" si="6"/>
        <v>370960.43399999995</v>
      </c>
      <c r="R37" s="52">
        <v>371</v>
      </c>
      <c r="S37" s="45">
        <v>10.2</v>
      </c>
      <c r="T37" s="48">
        <f t="shared" si="7"/>
        <v>371285.834</v>
      </c>
      <c r="U37" s="49">
        <v>10.2</v>
      </c>
      <c r="V37" s="50">
        <f t="shared" si="10"/>
        <v>43.13408277461309</v>
      </c>
      <c r="W37" s="50">
        <v>39</v>
      </c>
      <c r="X37" s="51">
        <v>276.2</v>
      </c>
      <c r="Y37" s="51">
        <f t="shared" si="8"/>
        <v>315.2</v>
      </c>
      <c r="Z37" s="52">
        <f>S37*AB38</f>
        <v>40.8</v>
      </c>
      <c r="AA37" s="52">
        <v>393.96</v>
      </c>
      <c r="AB37" s="45">
        <v>10.2</v>
      </c>
      <c r="AC37" s="53" t="e">
        <f>AB37*#REF!</f>
        <v>#REF!</v>
      </c>
      <c r="AD37" s="47"/>
      <c r="AE37" s="47"/>
      <c r="AF37" s="47"/>
      <c r="AG37" s="54">
        <f>AB37*AI38</f>
        <v>414839.81399999995</v>
      </c>
      <c r="AH37" s="52">
        <f>AB37*AK49</f>
        <v>434337.3179999999</v>
      </c>
      <c r="AI37" s="55"/>
      <c r="AJ37" s="55"/>
      <c r="AK37" s="55"/>
      <c r="AL37" s="65">
        <v>436</v>
      </c>
      <c r="AM37" s="65">
        <v>436</v>
      </c>
      <c r="AN37" s="65">
        <v>436</v>
      </c>
    </row>
    <row r="38" spans="1:40" s="3" customFormat="1" ht="15">
      <c r="A38" s="43">
        <v>30</v>
      </c>
      <c r="B38" s="44" t="s">
        <v>25</v>
      </c>
      <c r="C38" s="45">
        <v>4</v>
      </c>
      <c r="D38" s="46">
        <v>108.3</v>
      </c>
      <c r="E38" s="47"/>
      <c r="F38" s="47"/>
      <c r="G38" s="46">
        <f t="shared" si="11"/>
        <v>17.18140019156122</v>
      </c>
      <c r="H38" s="47"/>
      <c r="I38" s="47"/>
      <c r="J38" s="45">
        <f t="shared" si="3"/>
        <v>4</v>
      </c>
      <c r="K38" s="48">
        <f t="shared" si="4"/>
        <v>125.48140019156122</v>
      </c>
      <c r="L38" s="49">
        <v>4</v>
      </c>
      <c r="M38" s="50">
        <f t="shared" si="9"/>
        <v>16.915326578279647</v>
      </c>
      <c r="N38" s="50">
        <v>15.3</v>
      </c>
      <c r="O38" s="51">
        <v>108.3</v>
      </c>
      <c r="P38" s="51">
        <f t="shared" si="5"/>
        <v>123.6</v>
      </c>
      <c r="Q38" s="52">
        <f t="shared" si="6"/>
        <v>145474.68</v>
      </c>
      <c r="R38" s="52">
        <v>145.5</v>
      </c>
      <c r="S38" s="45">
        <v>4</v>
      </c>
      <c r="T38" s="48">
        <f t="shared" si="7"/>
        <v>145602.28</v>
      </c>
      <c r="U38" s="49">
        <v>4</v>
      </c>
      <c r="V38" s="50">
        <f t="shared" si="10"/>
        <v>16.915326578279647</v>
      </c>
      <c r="W38" s="50">
        <v>15.3</v>
      </c>
      <c r="X38" s="51">
        <v>108.3</v>
      </c>
      <c r="Y38" s="51">
        <f t="shared" si="8"/>
        <v>123.6</v>
      </c>
      <c r="Z38" s="52">
        <f>S38*AB38</f>
        <v>16</v>
      </c>
      <c r="AA38" s="52">
        <v>154.4941</v>
      </c>
      <c r="AB38" s="45">
        <v>4</v>
      </c>
      <c r="AC38" s="53" t="e">
        <f>AB38*#REF!</f>
        <v>#REF!</v>
      </c>
      <c r="AD38" s="47"/>
      <c r="AE38" s="47"/>
      <c r="AF38" s="47"/>
      <c r="AG38" s="54">
        <f>AB38*AI38</f>
        <v>162682.28</v>
      </c>
      <c r="AH38" s="52">
        <f>AB38*AK49</f>
        <v>170328.36</v>
      </c>
      <c r="AI38" s="55">
        <v>40670.57</v>
      </c>
      <c r="AJ38" s="55"/>
      <c r="AK38" s="55"/>
      <c r="AL38" s="65">
        <v>171</v>
      </c>
      <c r="AM38" s="65">
        <v>171</v>
      </c>
      <c r="AN38" s="65">
        <v>171</v>
      </c>
    </row>
    <row r="39" spans="1:40" s="3" customFormat="1" ht="15">
      <c r="A39" s="43">
        <v>31</v>
      </c>
      <c r="B39" s="44" t="s">
        <v>26</v>
      </c>
      <c r="C39" s="45">
        <v>5</v>
      </c>
      <c r="D39" s="46">
        <v>135.4</v>
      </c>
      <c r="E39" s="47"/>
      <c r="F39" s="47"/>
      <c r="G39" s="46">
        <f t="shared" si="11"/>
        <v>21.476750239451526</v>
      </c>
      <c r="H39" s="47"/>
      <c r="I39" s="47"/>
      <c r="J39" s="45">
        <f t="shared" si="3"/>
        <v>5</v>
      </c>
      <c r="K39" s="48">
        <f t="shared" si="4"/>
        <v>156.87675023945152</v>
      </c>
      <c r="L39" s="49">
        <v>5</v>
      </c>
      <c r="M39" s="50">
        <f t="shared" si="9"/>
        <v>21.144158222849555</v>
      </c>
      <c r="N39" s="50">
        <v>19.1</v>
      </c>
      <c r="O39" s="51">
        <v>135.4</v>
      </c>
      <c r="P39" s="51">
        <f t="shared" si="5"/>
        <v>154.5</v>
      </c>
      <c r="Q39" s="52">
        <f t="shared" si="6"/>
        <v>181843.34999999998</v>
      </c>
      <c r="R39" s="52">
        <v>181.8</v>
      </c>
      <c r="S39" s="45">
        <v>5</v>
      </c>
      <c r="T39" s="48">
        <f t="shared" si="7"/>
        <v>182002.84999999998</v>
      </c>
      <c r="U39" s="49">
        <v>5</v>
      </c>
      <c r="V39" s="50">
        <f t="shared" si="10"/>
        <v>21.144158222849555</v>
      </c>
      <c r="W39" s="50">
        <v>19.1</v>
      </c>
      <c r="X39" s="51">
        <v>135.4</v>
      </c>
      <c r="Y39" s="51">
        <f t="shared" si="8"/>
        <v>154.5</v>
      </c>
      <c r="Z39" s="52">
        <f>S39*AB38</f>
        <v>20</v>
      </c>
      <c r="AA39" s="52">
        <v>193.1177</v>
      </c>
      <c r="AB39" s="45">
        <v>5</v>
      </c>
      <c r="AC39" s="53" t="e">
        <f>AB39*#REF!</f>
        <v>#REF!</v>
      </c>
      <c r="AD39" s="47"/>
      <c r="AE39" s="47"/>
      <c r="AF39" s="47"/>
      <c r="AG39" s="54">
        <f>AB39*AI38</f>
        <v>203352.85</v>
      </c>
      <c r="AH39" s="52">
        <f>AB39*AK49</f>
        <v>212910.44999999998</v>
      </c>
      <c r="AI39" s="55"/>
      <c r="AJ39" s="55"/>
      <c r="AK39" s="55"/>
      <c r="AL39" s="65">
        <v>213.7</v>
      </c>
      <c r="AM39" s="65">
        <v>213.7</v>
      </c>
      <c r="AN39" s="65">
        <v>213.7</v>
      </c>
    </row>
    <row r="40" spans="1:40" s="3" customFormat="1" ht="15">
      <c r="A40" s="43">
        <v>32</v>
      </c>
      <c r="B40" s="44" t="s">
        <v>27</v>
      </c>
      <c r="C40" s="45">
        <v>10.6</v>
      </c>
      <c r="D40" s="46">
        <v>287</v>
      </c>
      <c r="E40" s="47"/>
      <c r="F40" s="47"/>
      <c r="G40" s="46">
        <f t="shared" si="11"/>
        <v>45.53071050763723</v>
      </c>
      <c r="H40" s="47"/>
      <c r="I40" s="47"/>
      <c r="J40" s="45">
        <f t="shared" si="3"/>
        <v>10.6</v>
      </c>
      <c r="K40" s="48">
        <f>D40+F40+G40+I40</f>
        <v>332.53071050763725</v>
      </c>
      <c r="L40" s="49">
        <v>10.6</v>
      </c>
      <c r="M40" s="50">
        <f t="shared" si="9"/>
        <v>44.825615432441055</v>
      </c>
      <c r="N40" s="50">
        <v>40.6</v>
      </c>
      <c r="O40" s="51">
        <v>287</v>
      </c>
      <c r="P40" s="51">
        <f t="shared" si="5"/>
        <v>327.6</v>
      </c>
      <c r="Q40" s="52">
        <f t="shared" si="6"/>
        <v>385507.90199999994</v>
      </c>
      <c r="R40" s="52">
        <v>385.5</v>
      </c>
      <c r="S40" s="45">
        <v>10.6</v>
      </c>
      <c r="T40" s="48">
        <f>L40+N40+O40+Q40</f>
        <v>385846.10199999996</v>
      </c>
      <c r="U40" s="49">
        <v>10.6</v>
      </c>
      <c r="V40" s="50">
        <f t="shared" si="10"/>
        <v>44.825615432441055</v>
      </c>
      <c r="W40" s="50">
        <v>40.6</v>
      </c>
      <c r="X40" s="51">
        <v>287</v>
      </c>
      <c r="Y40" s="51">
        <f t="shared" si="8"/>
        <v>327.6</v>
      </c>
      <c r="Z40" s="52">
        <f>S40*AB38</f>
        <v>42.4</v>
      </c>
      <c r="AA40" s="52">
        <v>409.4094</v>
      </c>
      <c r="AB40" s="45">
        <v>10.6</v>
      </c>
      <c r="AC40" s="53" t="e">
        <f>AB40*#REF!</f>
        <v>#REF!</v>
      </c>
      <c r="AD40" s="47"/>
      <c r="AE40" s="47"/>
      <c r="AF40" s="47"/>
      <c r="AG40" s="54">
        <f>AB40*AI38</f>
        <v>431108.04199999996</v>
      </c>
      <c r="AH40" s="52">
        <f>AB40*AK49</f>
        <v>451370.1539999999</v>
      </c>
      <c r="AI40" s="55"/>
      <c r="AJ40" s="55"/>
      <c r="AK40" s="55"/>
      <c r="AL40" s="65">
        <v>453.1</v>
      </c>
      <c r="AM40" s="65">
        <v>453.1</v>
      </c>
      <c r="AN40" s="65">
        <v>453.1</v>
      </c>
    </row>
    <row r="41" spans="1:40" s="3" customFormat="1" ht="15">
      <c r="A41" s="43">
        <v>33</v>
      </c>
      <c r="B41" s="44" t="s">
        <v>28</v>
      </c>
      <c r="C41" s="45">
        <v>8.4</v>
      </c>
      <c r="D41" s="46">
        <v>227.4</v>
      </c>
      <c r="E41" s="47"/>
      <c r="F41" s="47"/>
      <c r="G41" s="46">
        <f t="shared" si="11"/>
        <v>36.080940402278564</v>
      </c>
      <c r="H41" s="47"/>
      <c r="I41" s="47"/>
      <c r="J41" s="45">
        <f t="shared" si="3"/>
        <v>8.4</v>
      </c>
      <c r="K41" s="48">
        <f t="shared" si="4"/>
        <v>263.4809404022786</v>
      </c>
      <c r="L41" s="49">
        <v>8.4</v>
      </c>
      <c r="M41" s="50">
        <f t="shared" si="9"/>
        <v>35.52218581438726</v>
      </c>
      <c r="N41" s="50">
        <v>32.2</v>
      </c>
      <c r="O41" s="51">
        <v>227.4</v>
      </c>
      <c r="P41" s="51">
        <f t="shared" si="5"/>
        <v>259.6</v>
      </c>
      <c r="Q41" s="52">
        <f t="shared" si="6"/>
        <v>305496.828</v>
      </c>
      <c r="R41" s="52">
        <v>305.5</v>
      </c>
      <c r="S41" s="45">
        <v>8.4</v>
      </c>
      <c r="T41" s="48">
        <f aca="true" t="shared" si="12" ref="T41:T61">L41+N41+O41+Q41</f>
        <v>305764.828</v>
      </c>
      <c r="U41" s="49">
        <v>8.4</v>
      </c>
      <c r="V41" s="50">
        <f t="shared" si="10"/>
        <v>35.52218581438726</v>
      </c>
      <c r="W41" s="50">
        <v>32.2</v>
      </c>
      <c r="X41" s="51">
        <v>227.4</v>
      </c>
      <c r="Y41" s="51">
        <f t="shared" si="8"/>
        <v>259.6</v>
      </c>
      <c r="Z41" s="52">
        <f>S41*AB38</f>
        <v>33.6</v>
      </c>
      <c r="AA41" s="52">
        <v>324.4377</v>
      </c>
      <c r="AB41" s="45">
        <v>8.4</v>
      </c>
      <c r="AC41" s="53" t="e">
        <f>AB41*#REF!</f>
        <v>#REF!</v>
      </c>
      <c r="AD41" s="47"/>
      <c r="AE41" s="47"/>
      <c r="AF41" s="47"/>
      <c r="AG41" s="54">
        <f>AB41*AI38</f>
        <v>341632.788</v>
      </c>
      <c r="AH41" s="52">
        <f>AB41*AK49</f>
        <v>357689.556</v>
      </c>
      <c r="AI41" s="55"/>
      <c r="AJ41" s="55"/>
      <c r="AK41" s="55"/>
      <c r="AL41" s="65">
        <v>359.1</v>
      </c>
      <c r="AM41" s="65">
        <v>359.1</v>
      </c>
      <c r="AN41" s="65">
        <v>359.1</v>
      </c>
    </row>
    <row r="42" spans="1:40" s="3" customFormat="1" ht="15">
      <c r="A42" s="43">
        <v>34</v>
      </c>
      <c r="B42" s="44" t="s">
        <v>29</v>
      </c>
      <c r="C42" s="45">
        <v>111.9</v>
      </c>
      <c r="D42" s="46">
        <v>3029.5</v>
      </c>
      <c r="E42" s="47"/>
      <c r="F42" s="47"/>
      <c r="G42" s="46">
        <f t="shared" si="11"/>
        <v>480.6496703589252</v>
      </c>
      <c r="H42" s="47"/>
      <c r="I42" s="47"/>
      <c r="J42" s="45">
        <f t="shared" si="3"/>
        <v>111.9</v>
      </c>
      <c r="K42" s="48">
        <f t="shared" si="4"/>
        <v>3510.149670358925</v>
      </c>
      <c r="L42" s="49">
        <v>111.9</v>
      </c>
      <c r="M42" s="50">
        <f t="shared" si="9"/>
        <v>473.2062610273731</v>
      </c>
      <c r="N42" s="50">
        <v>428.6</v>
      </c>
      <c r="O42" s="51">
        <v>3029.5</v>
      </c>
      <c r="P42" s="51">
        <f t="shared" si="5"/>
        <v>3458.1</v>
      </c>
      <c r="Q42" s="52">
        <f t="shared" si="6"/>
        <v>4069654.173</v>
      </c>
      <c r="R42" s="52">
        <v>4069.7</v>
      </c>
      <c r="S42" s="45">
        <v>111.9</v>
      </c>
      <c r="T42" s="48">
        <f t="shared" si="12"/>
        <v>4073224.173</v>
      </c>
      <c r="U42" s="49">
        <v>111.9</v>
      </c>
      <c r="V42" s="50">
        <f t="shared" si="10"/>
        <v>473.2062610273731</v>
      </c>
      <c r="W42" s="50">
        <v>428.6</v>
      </c>
      <c r="X42" s="51">
        <v>3029.5</v>
      </c>
      <c r="Y42" s="51">
        <f t="shared" si="8"/>
        <v>3458.1</v>
      </c>
      <c r="Z42" s="52">
        <f>S42*AB38</f>
        <v>447.6</v>
      </c>
      <c r="AA42" s="52">
        <v>4321.973</v>
      </c>
      <c r="AB42" s="45">
        <v>111.9</v>
      </c>
      <c r="AC42" s="53" t="e">
        <f>AB42*#REF!</f>
        <v>#REF!</v>
      </c>
      <c r="AD42" s="47"/>
      <c r="AE42" s="47"/>
      <c r="AF42" s="47"/>
      <c r="AG42" s="54">
        <f>AB42*AI38</f>
        <v>4551036.783</v>
      </c>
      <c r="AH42" s="52">
        <f>AB42*AK49</f>
        <v>4764935.871</v>
      </c>
      <c r="AI42" s="55"/>
      <c r="AJ42" s="55"/>
      <c r="AK42" s="55"/>
      <c r="AL42" s="65">
        <v>4783.1</v>
      </c>
      <c r="AM42" s="65">
        <v>4783.1</v>
      </c>
      <c r="AN42" s="65">
        <v>4783.1</v>
      </c>
    </row>
    <row r="43" spans="1:40" s="3" customFormat="1" ht="15">
      <c r="A43" s="43">
        <v>35</v>
      </c>
      <c r="B43" s="44" t="s">
        <v>30</v>
      </c>
      <c r="C43" s="45">
        <v>233.4</v>
      </c>
      <c r="D43" s="46">
        <v>6318.8</v>
      </c>
      <c r="E43" s="47"/>
      <c r="F43" s="47"/>
      <c r="G43" s="46">
        <f t="shared" si="11"/>
        <v>1002.5347011775973</v>
      </c>
      <c r="H43" s="47"/>
      <c r="I43" s="47"/>
      <c r="J43" s="45">
        <f t="shared" si="3"/>
        <v>233.4</v>
      </c>
      <c r="K43" s="48">
        <f t="shared" si="4"/>
        <v>7321.334701177598</v>
      </c>
      <c r="L43" s="49">
        <v>233.4</v>
      </c>
      <c r="M43" s="50">
        <f t="shared" si="9"/>
        <v>987.0093058426173</v>
      </c>
      <c r="N43" s="50">
        <v>893.9</v>
      </c>
      <c r="O43" s="51">
        <v>6318.8</v>
      </c>
      <c r="P43" s="51">
        <f t="shared" si="5"/>
        <v>7212.7</v>
      </c>
      <c r="Q43" s="52">
        <f t="shared" si="6"/>
        <v>8488447.578</v>
      </c>
      <c r="R43" s="52">
        <v>8488.5</v>
      </c>
      <c r="S43" s="45">
        <v>233.4</v>
      </c>
      <c r="T43" s="48">
        <f t="shared" si="12"/>
        <v>8495893.678</v>
      </c>
      <c r="U43" s="49">
        <v>233.4</v>
      </c>
      <c r="V43" s="50">
        <f t="shared" si="10"/>
        <v>987.0093058426173</v>
      </c>
      <c r="W43" s="50">
        <v>893.9</v>
      </c>
      <c r="X43" s="51">
        <v>6318.8</v>
      </c>
      <c r="Y43" s="51">
        <f t="shared" si="8"/>
        <v>7212.7</v>
      </c>
      <c r="Z43" s="52">
        <f>S43*AB38</f>
        <v>933.6</v>
      </c>
      <c r="AA43" s="52">
        <v>9014.7319</v>
      </c>
      <c r="AB43" s="45">
        <v>233.4</v>
      </c>
      <c r="AC43" s="53" t="e">
        <f>AB43*#REF!</f>
        <v>#REF!</v>
      </c>
      <c r="AD43" s="47"/>
      <c r="AE43" s="47"/>
      <c r="AF43" s="47"/>
      <c r="AG43" s="54">
        <f>AB43*AI38</f>
        <v>9492511.038</v>
      </c>
      <c r="AH43" s="52">
        <f>AB43*AK49</f>
        <v>9938659.806</v>
      </c>
      <c r="AI43" s="55"/>
      <c r="AJ43" s="55"/>
      <c r="AK43" s="55"/>
      <c r="AL43" s="65">
        <v>9976.6</v>
      </c>
      <c r="AM43" s="65">
        <v>9976.6</v>
      </c>
      <c r="AN43" s="65">
        <v>9976.6</v>
      </c>
    </row>
    <row r="44" spans="1:40" s="3" customFormat="1" ht="15">
      <c r="A44" s="43">
        <v>36</v>
      </c>
      <c r="B44" s="44" t="s">
        <v>80</v>
      </c>
      <c r="C44" s="45">
        <v>23</v>
      </c>
      <c r="D44" s="46">
        <v>622.7</v>
      </c>
      <c r="E44" s="47"/>
      <c r="F44" s="47"/>
      <c r="G44" s="46">
        <f t="shared" si="11"/>
        <v>98.79305110147703</v>
      </c>
      <c r="H44" s="47"/>
      <c r="I44" s="47"/>
      <c r="J44" s="45">
        <f t="shared" si="3"/>
        <v>23</v>
      </c>
      <c r="K44" s="48">
        <f t="shared" si="4"/>
        <v>721.493051101477</v>
      </c>
      <c r="L44" s="49">
        <v>23</v>
      </c>
      <c r="M44" s="50">
        <f t="shared" si="9"/>
        <v>97.26312782510796</v>
      </c>
      <c r="N44" s="50">
        <v>88.1</v>
      </c>
      <c r="O44" s="51">
        <v>622.7</v>
      </c>
      <c r="P44" s="51">
        <f t="shared" si="5"/>
        <v>710.8000000000001</v>
      </c>
      <c r="Q44" s="52">
        <f t="shared" si="6"/>
        <v>836479.4099999999</v>
      </c>
      <c r="R44" s="52">
        <v>836.5</v>
      </c>
      <c r="S44" s="45">
        <v>23</v>
      </c>
      <c r="T44" s="48">
        <f t="shared" si="12"/>
        <v>837213.21</v>
      </c>
      <c r="U44" s="49">
        <v>23</v>
      </c>
      <c r="V44" s="50">
        <f t="shared" si="10"/>
        <v>97.26312782510796</v>
      </c>
      <c r="W44" s="50">
        <v>88.1</v>
      </c>
      <c r="X44" s="51">
        <v>622.7</v>
      </c>
      <c r="Y44" s="51">
        <f t="shared" si="8"/>
        <v>710.8000000000001</v>
      </c>
      <c r="Z44" s="52">
        <f>S44*AB38</f>
        <v>92</v>
      </c>
      <c r="AA44" s="52">
        <v>888.3412</v>
      </c>
      <c r="AB44" s="45">
        <v>259.1</v>
      </c>
      <c r="AC44" s="53" t="e">
        <f>AB44*#REF!</f>
        <v>#REF!</v>
      </c>
      <c r="AD44" s="47"/>
      <c r="AE44" s="47"/>
      <c r="AF44" s="47"/>
      <c r="AG44" s="54">
        <f>AB44*AI38</f>
        <v>10537744.687</v>
      </c>
      <c r="AH44" s="52">
        <f>AB44*AK49</f>
        <v>11033019.519</v>
      </c>
      <c r="AI44" s="55"/>
      <c r="AJ44" s="55"/>
      <c r="AK44" s="57"/>
      <c r="AL44" s="65">
        <v>11075.2</v>
      </c>
      <c r="AM44" s="65">
        <v>11075.2</v>
      </c>
      <c r="AN44" s="65">
        <v>11075.2</v>
      </c>
    </row>
    <row r="45" spans="1:40" s="3" customFormat="1" ht="15">
      <c r="A45" s="43">
        <v>37</v>
      </c>
      <c r="B45" s="44" t="s">
        <v>31</v>
      </c>
      <c r="C45" s="47">
        <v>87.8</v>
      </c>
      <c r="D45" s="46">
        <v>2377</v>
      </c>
      <c r="E45" s="47"/>
      <c r="F45" s="47"/>
      <c r="G45" s="46">
        <f t="shared" si="11"/>
        <v>377.1317342047688</v>
      </c>
      <c r="H45" s="47"/>
      <c r="I45" s="47"/>
      <c r="J45" s="45">
        <f t="shared" si="3"/>
        <v>87.8</v>
      </c>
      <c r="K45" s="48">
        <f t="shared" si="4"/>
        <v>2754.1317342047687</v>
      </c>
      <c r="L45" s="49">
        <v>87.8</v>
      </c>
      <c r="M45" s="50">
        <f t="shared" si="9"/>
        <v>371.2914183932382</v>
      </c>
      <c r="N45" s="50">
        <v>336.3</v>
      </c>
      <c r="O45" s="51">
        <v>2377</v>
      </c>
      <c r="P45" s="51">
        <f t="shared" si="5"/>
        <v>2713.3</v>
      </c>
      <c r="Q45" s="52">
        <f t="shared" si="6"/>
        <v>3193169.226</v>
      </c>
      <c r="R45" s="52">
        <v>3193.2</v>
      </c>
      <c r="S45" s="47">
        <v>87.8</v>
      </c>
      <c r="T45" s="48">
        <f t="shared" si="12"/>
        <v>3195970.326</v>
      </c>
      <c r="U45" s="49">
        <v>87.8</v>
      </c>
      <c r="V45" s="50">
        <f t="shared" si="10"/>
        <v>371.2914183932382</v>
      </c>
      <c r="W45" s="50">
        <v>336.3</v>
      </c>
      <c r="X45" s="51">
        <v>2377</v>
      </c>
      <c r="Y45" s="51">
        <f t="shared" si="8"/>
        <v>2713.3</v>
      </c>
      <c r="Z45" s="52" t="e">
        <f>S45*#REF!</f>
        <v>#REF!</v>
      </c>
      <c r="AA45" s="52">
        <v>3391.1459</v>
      </c>
      <c r="AB45" s="47">
        <v>87.8</v>
      </c>
      <c r="AC45" s="53">
        <f>AB45*AD51</f>
        <v>3574267.76</v>
      </c>
      <c r="AD45" s="47"/>
      <c r="AE45" s="47"/>
      <c r="AF45" s="47"/>
      <c r="AG45" s="54" t="e">
        <f>AB45*#REF!</f>
        <v>#REF!</v>
      </c>
      <c r="AH45" s="52">
        <f>AB45*AK49</f>
        <v>3738707.5019999994</v>
      </c>
      <c r="AI45" s="55"/>
      <c r="AJ45" s="55"/>
      <c r="AK45" s="55"/>
      <c r="AL45" s="65">
        <v>3753</v>
      </c>
      <c r="AM45" s="65">
        <v>3753</v>
      </c>
      <c r="AN45" s="65">
        <v>3753</v>
      </c>
    </row>
    <row r="46" spans="1:40" s="3" customFormat="1" ht="15">
      <c r="A46" s="43">
        <v>38</v>
      </c>
      <c r="B46" s="44" t="s">
        <v>32</v>
      </c>
      <c r="C46" s="47">
        <v>139.8</v>
      </c>
      <c r="D46" s="46">
        <v>3784.8</v>
      </c>
      <c r="E46" s="47"/>
      <c r="F46" s="47"/>
      <c r="G46" s="46">
        <f t="shared" si="11"/>
        <v>600.4899366950648</v>
      </c>
      <c r="H46" s="47"/>
      <c r="I46" s="47"/>
      <c r="J46" s="45">
        <f t="shared" si="3"/>
        <v>139.8</v>
      </c>
      <c r="K46" s="48">
        <f t="shared" si="4"/>
        <v>4385.289936695065</v>
      </c>
      <c r="L46" s="49">
        <v>139.8</v>
      </c>
      <c r="M46" s="50">
        <f t="shared" si="9"/>
        <v>591.1906639108736</v>
      </c>
      <c r="N46" s="50">
        <v>535.4</v>
      </c>
      <c r="O46" s="51">
        <v>3784.8</v>
      </c>
      <c r="P46" s="51">
        <f t="shared" si="5"/>
        <v>4320.2</v>
      </c>
      <c r="Q46" s="52">
        <f t="shared" si="6"/>
        <v>5084340.066000001</v>
      </c>
      <c r="R46" s="52">
        <v>5084.3</v>
      </c>
      <c r="S46" s="47">
        <v>139.8</v>
      </c>
      <c r="T46" s="48">
        <f t="shared" si="12"/>
        <v>5088800.066000001</v>
      </c>
      <c r="U46" s="49">
        <v>139.8</v>
      </c>
      <c r="V46" s="50">
        <f t="shared" si="10"/>
        <v>591.1906639108736</v>
      </c>
      <c r="W46" s="50">
        <v>535.4</v>
      </c>
      <c r="X46" s="51">
        <v>3784.8</v>
      </c>
      <c r="Y46" s="51">
        <f t="shared" si="8"/>
        <v>4320.2</v>
      </c>
      <c r="Z46" s="52" t="e">
        <f>S46*#REF!</f>
        <v>#REF!</v>
      </c>
      <c r="AA46" s="52">
        <v>5399.5695</v>
      </c>
      <c r="AB46" s="47">
        <v>139.8</v>
      </c>
      <c r="AC46" s="53">
        <f>AB46*AD51</f>
        <v>5691146.16</v>
      </c>
      <c r="AD46" s="47"/>
      <c r="AE46" s="47"/>
      <c r="AF46" s="47"/>
      <c r="AG46" s="54" t="e">
        <f>AB46*#REF!</f>
        <v>#REF!</v>
      </c>
      <c r="AH46" s="52">
        <f>AB46*AK49</f>
        <v>5952976.182</v>
      </c>
      <c r="AI46" s="55"/>
      <c r="AJ46" s="55"/>
      <c r="AK46" s="55"/>
      <c r="AL46" s="65">
        <v>5975.7</v>
      </c>
      <c r="AM46" s="65">
        <v>5975.7</v>
      </c>
      <c r="AN46" s="65">
        <v>5975.7</v>
      </c>
    </row>
    <row r="47" spans="1:40" s="3" customFormat="1" ht="15">
      <c r="A47" s="43">
        <v>39</v>
      </c>
      <c r="B47" s="44" t="s">
        <v>33</v>
      </c>
      <c r="C47" s="47">
        <v>167.4</v>
      </c>
      <c r="D47" s="46">
        <v>4532</v>
      </c>
      <c r="E47" s="47"/>
      <c r="F47" s="47"/>
      <c r="G47" s="46">
        <f t="shared" si="11"/>
        <v>719.0415980168372</v>
      </c>
      <c r="H47" s="47"/>
      <c r="I47" s="47"/>
      <c r="J47" s="45">
        <f t="shared" si="3"/>
        <v>167.4</v>
      </c>
      <c r="K47" s="48">
        <f t="shared" si="4"/>
        <v>5251.041598016837</v>
      </c>
      <c r="L47" s="49">
        <v>167.4</v>
      </c>
      <c r="M47" s="50">
        <f t="shared" si="9"/>
        <v>707.9064173010031</v>
      </c>
      <c r="N47" s="50">
        <v>641.1</v>
      </c>
      <c r="O47" s="51">
        <v>4532</v>
      </c>
      <c r="P47" s="51">
        <f t="shared" si="5"/>
        <v>5173.1</v>
      </c>
      <c r="Q47" s="52">
        <f t="shared" si="6"/>
        <v>6088115.358</v>
      </c>
      <c r="R47" s="52">
        <v>6088.1</v>
      </c>
      <c r="S47" s="47">
        <v>167.4</v>
      </c>
      <c r="T47" s="48">
        <f t="shared" si="12"/>
        <v>6093455.858</v>
      </c>
      <c r="U47" s="49">
        <v>167.4</v>
      </c>
      <c r="V47" s="50">
        <f t="shared" si="10"/>
        <v>707.9064173010031</v>
      </c>
      <c r="W47" s="50">
        <v>641.1</v>
      </c>
      <c r="X47" s="51">
        <v>4532</v>
      </c>
      <c r="Y47" s="51">
        <f t="shared" si="8"/>
        <v>5173.1</v>
      </c>
      <c r="Z47" s="52" t="e">
        <f>S47*#REF!</f>
        <v>#REF!</v>
      </c>
      <c r="AA47" s="52">
        <v>6465.5789</v>
      </c>
      <c r="AB47" s="47">
        <v>167.4</v>
      </c>
      <c r="AC47" s="53">
        <f>AB47*AD51</f>
        <v>6814720.08</v>
      </c>
      <c r="AD47" s="47"/>
      <c r="AE47" s="47"/>
      <c r="AF47" s="47"/>
      <c r="AG47" s="54" t="e">
        <f>AB47*#REF!</f>
        <v>#REF!</v>
      </c>
      <c r="AH47" s="52">
        <f>AB47*AK49</f>
        <v>7128241.865999999</v>
      </c>
      <c r="AI47" s="55"/>
      <c r="AJ47" s="55"/>
      <c r="AK47" s="55"/>
      <c r="AL47" s="65">
        <v>7155.5</v>
      </c>
      <c r="AM47" s="65">
        <v>7155.5</v>
      </c>
      <c r="AN47" s="65">
        <v>7155.5</v>
      </c>
    </row>
    <row r="48" spans="1:40" s="3" customFormat="1" ht="15">
      <c r="A48" s="43">
        <v>40</v>
      </c>
      <c r="B48" s="44" t="s">
        <v>34</v>
      </c>
      <c r="C48" s="47">
        <v>114.8</v>
      </c>
      <c r="D48" s="46">
        <v>3108</v>
      </c>
      <c r="E48" s="47"/>
      <c r="F48" s="47"/>
      <c r="G48" s="46">
        <f t="shared" si="11"/>
        <v>493.1061854978071</v>
      </c>
      <c r="H48" s="47"/>
      <c r="I48" s="47"/>
      <c r="J48" s="45">
        <f t="shared" si="3"/>
        <v>114.8</v>
      </c>
      <c r="K48" s="48">
        <f t="shared" si="4"/>
        <v>3601.106185497807</v>
      </c>
      <c r="L48" s="49">
        <v>114.8</v>
      </c>
      <c r="M48" s="50">
        <f t="shared" si="9"/>
        <v>485.46987279662585</v>
      </c>
      <c r="N48" s="50">
        <v>439.7</v>
      </c>
      <c r="O48" s="51">
        <v>3108</v>
      </c>
      <c r="P48" s="51">
        <f t="shared" si="5"/>
        <v>3547.7</v>
      </c>
      <c r="Q48" s="52">
        <f t="shared" si="6"/>
        <v>4175123.3159999996</v>
      </c>
      <c r="R48" s="52">
        <v>4175.1</v>
      </c>
      <c r="S48" s="47">
        <v>114.8</v>
      </c>
      <c r="T48" s="48">
        <f t="shared" si="12"/>
        <v>4178785.8159999996</v>
      </c>
      <c r="U48" s="49">
        <v>114.8</v>
      </c>
      <c r="V48" s="50">
        <f t="shared" si="10"/>
        <v>485.46987279662585</v>
      </c>
      <c r="W48" s="50">
        <v>439.7</v>
      </c>
      <c r="X48" s="51">
        <v>3108</v>
      </c>
      <c r="Y48" s="51">
        <f t="shared" si="8"/>
        <v>3547.7</v>
      </c>
      <c r="Z48" s="52" t="e">
        <f>S48*#REF!</f>
        <v>#REF!</v>
      </c>
      <c r="AA48" s="52">
        <v>4433.9812</v>
      </c>
      <c r="AB48" s="47">
        <v>114.8</v>
      </c>
      <c r="AC48" s="53">
        <f>AB48*AD51</f>
        <v>4673416.159999999</v>
      </c>
      <c r="AD48" s="47"/>
      <c r="AE48" s="47"/>
      <c r="AF48" s="47"/>
      <c r="AG48" s="54" t="e">
        <f>AB48*#REF!</f>
        <v>#REF!</v>
      </c>
      <c r="AH48" s="52">
        <f>AB48*AK49</f>
        <v>4888423.931999999</v>
      </c>
      <c r="AI48" s="55"/>
      <c r="AJ48" s="55"/>
      <c r="AK48" s="55"/>
      <c r="AL48" s="65">
        <v>4907.1</v>
      </c>
      <c r="AM48" s="65">
        <v>4907.1</v>
      </c>
      <c r="AN48" s="65">
        <v>4907.1</v>
      </c>
    </row>
    <row r="49" spans="1:40" s="3" customFormat="1" ht="15">
      <c r="A49" s="43">
        <v>41</v>
      </c>
      <c r="B49" s="44" t="s">
        <v>35</v>
      </c>
      <c r="C49" s="47">
        <v>39.6</v>
      </c>
      <c r="D49" s="46">
        <v>1072.1</v>
      </c>
      <c r="E49" s="47"/>
      <c r="F49" s="47"/>
      <c r="G49" s="46">
        <f t="shared" si="11"/>
        <v>170.0958618964561</v>
      </c>
      <c r="H49" s="47"/>
      <c r="I49" s="47"/>
      <c r="J49" s="45">
        <f t="shared" si="3"/>
        <v>39.6</v>
      </c>
      <c r="K49" s="48">
        <f t="shared" si="4"/>
        <v>1242.195861896456</v>
      </c>
      <c r="L49" s="49">
        <v>39.6</v>
      </c>
      <c r="M49" s="50">
        <f t="shared" si="9"/>
        <v>167.46173312496848</v>
      </c>
      <c r="N49" s="50">
        <v>151.7</v>
      </c>
      <c r="O49" s="51">
        <v>1072.1</v>
      </c>
      <c r="P49" s="51">
        <f t="shared" si="5"/>
        <v>1223.8</v>
      </c>
      <c r="Q49" s="52">
        <f t="shared" si="6"/>
        <v>1440199.332</v>
      </c>
      <c r="R49" s="52">
        <v>1440.2</v>
      </c>
      <c r="S49" s="47">
        <v>39.6</v>
      </c>
      <c r="T49" s="48">
        <f t="shared" si="12"/>
        <v>1441462.7319999998</v>
      </c>
      <c r="U49" s="49">
        <v>39.6</v>
      </c>
      <c r="V49" s="50">
        <f t="shared" si="10"/>
        <v>167.46173312496848</v>
      </c>
      <c r="W49" s="50">
        <v>151.7</v>
      </c>
      <c r="X49" s="51">
        <v>1072.1</v>
      </c>
      <c r="Y49" s="51">
        <f t="shared" si="8"/>
        <v>1223.8</v>
      </c>
      <c r="Z49" s="52" t="e">
        <f>S49*#REF!</f>
        <v>#REF!</v>
      </c>
      <c r="AA49" s="52">
        <v>1529.4918</v>
      </c>
      <c r="AB49" s="47">
        <v>39.6</v>
      </c>
      <c r="AC49" s="53">
        <f>AB49*AD51</f>
        <v>1612084.3199999998</v>
      </c>
      <c r="AD49" s="47"/>
      <c r="AE49" s="47"/>
      <c r="AF49" s="47"/>
      <c r="AG49" s="54" t="e">
        <f>AB49*#REF!</f>
        <v>#REF!</v>
      </c>
      <c r="AH49" s="52">
        <f>AB49*AK49</f>
        <v>1686250.764</v>
      </c>
      <c r="AI49" s="55"/>
      <c r="AJ49" s="55"/>
      <c r="AK49" s="55">
        <v>42582.09</v>
      </c>
      <c r="AL49" s="65">
        <v>1692.7</v>
      </c>
      <c r="AM49" s="65">
        <v>1692.7</v>
      </c>
      <c r="AN49" s="65">
        <v>1692.7</v>
      </c>
    </row>
    <row r="50" spans="1:40" s="3" customFormat="1" ht="15">
      <c r="A50" s="43">
        <v>42</v>
      </c>
      <c r="B50" s="44" t="s">
        <v>36</v>
      </c>
      <c r="C50" s="47">
        <v>11.5</v>
      </c>
      <c r="D50" s="46">
        <v>311.3</v>
      </c>
      <c r="E50" s="47"/>
      <c r="F50" s="47"/>
      <c r="G50" s="46">
        <f t="shared" si="11"/>
        <v>49.39652555073852</v>
      </c>
      <c r="H50" s="47"/>
      <c r="I50" s="47"/>
      <c r="J50" s="45">
        <f t="shared" si="3"/>
        <v>11.5</v>
      </c>
      <c r="K50" s="48">
        <f t="shared" si="4"/>
        <v>360.69652555073856</v>
      </c>
      <c r="L50" s="49">
        <v>11.5</v>
      </c>
      <c r="M50" s="50">
        <f t="shared" si="9"/>
        <v>48.63156391255398</v>
      </c>
      <c r="N50" s="50">
        <v>44</v>
      </c>
      <c r="O50" s="51">
        <v>311.3</v>
      </c>
      <c r="P50" s="51">
        <f t="shared" si="5"/>
        <v>355.3</v>
      </c>
      <c r="Q50" s="52">
        <f t="shared" si="6"/>
        <v>418239.70499999996</v>
      </c>
      <c r="R50" s="52">
        <v>418.3</v>
      </c>
      <c r="S50" s="47">
        <v>11.5</v>
      </c>
      <c r="T50" s="48">
        <f t="shared" si="12"/>
        <v>418606.50499999995</v>
      </c>
      <c r="U50" s="49">
        <v>11.5</v>
      </c>
      <c r="V50" s="50">
        <f t="shared" si="10"/>
        <v>48.63156391255398</v>
      </c>
      <c r="W50" s="50">
        <v>44</v>
      </c>
      <c r="X50" s="51">
        <v>311.3</v>
      </c>
      <c r="Y50" s="51">
        <f t="shared" si="8"/>
        <v>355.3</v>
      </c>
      <c r="Z50" s="52" t="e">
        <f>S50*#REF!</f>
        <v>#REF!</v>
      </c>
      <c r="AA50" s="52">
        <v>444.1706</v>
      </c>
      <c r="AB50" s="47">
        <v>11.5</v>
      </c>
      <c r="AC50" s="53">
        <f>AB50*AD51</f>
        <v>468155.8</v>
      </c>
      <c r="AD50" s="47"/>
      <c r="AE50" s="47"/>
      <c r="AF50" s="47"/>
      <c r="AG50" s="54" t="e">
        <f>AB50*#REF!</f>
        <v>#REF!</v>
      </c>
      <c r="AH50" s="52">
        <f>AB50*AK49</f>
        <v>489694.035</v>
      </c>
      <c r="AI50" s="55"/>
      <c r="AJ50" s="55"/>
      <c r="AK50" s="55"/>
      <c r="AL50" s="65">
        <v>491.6</v>
      </c>
      <c r="AM50" s="65">
        <v>491.6</v>
      </c>
      <c r="AN50" s="65">
        <v>491.6</v>
      </c>
    </row>
    <row r="51" spans="1:40" s="3" customFormat="1" ht="15">
      <c r="A51" s="43">
        <v>43</v>
      </c>
      <c r="B51" s="44" t="s">
        <v>37</v>
      </c>
      <c r="C51" s="47">
        <v>8.1</v>
      </c>
      <c r="D51" s="46">
        <v>219.3</v>
      </c>
      <c r="E51" s="47"/>
      <c r="F51" s="47"/>
      <c r="G51" s="46">
        <f t="shared" si="11"/>
        <v>34.79233538791147</v>
      </c>
      <c r="H51" s="47"/>
      <c r="I51" s="47"/>
      <c r="J51" s="45">
        <f t="shared" si="3"/>
        <v>8.1</v>
      </c>
      <c r="K51" s="48">
        <f t="shared" si="4"/>
        <v>254.09233538791148</v>
      </c>
      <c r="L51" s="49">
        <v>8.1</v>
      </c>
      <c r="M51" s="50">
        <f t="shared" si="9"/>
        <v>34.253536321016284</v>
      </c>
      <c r="N51" s="50">
        <v>31</v>
      </c>
      <c r="O51" s="51">
        <v>219.3</v>
      </c>
      <c r="P51" s="51">
        <f t="shared" si="5"/>
        <v>250.3</v>
      </c>
      <c r="Q51" s="52">
        <f t="shared" si="6"/>
        <v>294586.22699999996</v>
      </c>
      <c r="R51" s="52">
        <v>294.6</v>
      </c>
      <c r="S51" s="47">
        <v>8.1</v>
      </c>
      <c r="T51" s="48">
        <f t="shared" si="12"/>
        <v>294844.627</v>
      </c>
      <c r="U51" s="49">
        <v>8.1</v>
      </c>
      <c r="V51" s="50">
        <f t="shared" si="10"/>
        <v>34.253536321016284</v>
      </c>
      <c r="W51" s="50">
        <v>31</v>
      </c>
      <c r="X51" s="51">
        <v>219.3</v>
      </c>
      <c r="Y51" s="51">
        <f t="shared" si="8"/>
        <v>250.3</v>
      </c>
      <c r="Z51" s="52" t="e">
        <f>S51*#REF!</f>
        <v>#REF!</v>
      </c>
      <c r="AA51" s="52">
        <v>312.8506</v>
      </c>
      <c r="AB51" s="47">
        <v>8.1</v>
      </c>
      <c r="AC51" s="53">
        <f>AB51*AD51</f>
        <v>329744.51999999996</v>
      </c>
      <c r="AD51" s="47">
        <v>40709.2</v>
      </c>
      <c r="AE51" s="47"/>
      <c r="AF51" s="47"/>
      <c r="AG51" s="54" t="e">
        <f>AB51*#REF!</f>
        <v>#REF!</v>
      </c>
      <c r="AH51" s="52">
        <f>AB51*AK49</f>
        <v>344914.92899999995</v>
      </c>
      <c r="AI51" s="55"/>
      <c r="AJ51" s="55"/>
      <c r="AK51" s="55"/>
      <c r="AL51" s="65">
        <v>346.2</v>
      </c>
      <c r="AM51" s="65">
        <v>346.2</v>
      </c>
      <c r="AN51" s="65">
        <v>346.2</v>
      </c>
    </row>
    <row r="52" spans="1:40" s="3" customFormat="1" ht="15">
      <c r="A52" s="43">
        <v>44</v>
      </c>
      <c r="B52" s="44" t="s">
        <v>38</v>
      </c>
      <c r="C52" s="47">
        <v>4.8</v>
      </c>
      <c r="D52" s="46">
        <v>130</v>
      </c>
      <c r="E52" s="47"/>
      <c r="F52" s="47"/>
      <c r="G52" s="46">
        <f t="shared" si="11"/>
        <v>20.617680229873464</v>
      </c>
      <c r="H52" s="47"/>
      <c r="I52" s="47"/>
      <c r="J52" s="45">
        <f t="shared" si="3"/>
        <v>4.8</v>
      </c>
      <c r="K52" s="48">
        <f t="shared" si="4"/>
        <v>150.61768022987346</v>
      </c>
      <c r="L52" s="49">
        <v>4.8</v>
      </c>
      <c r="M52" s="50">
        <f t="shared" si="9"/>
        <v>20.298391893935573</v>
      </c>
      <c r="N52" s="50">
        <v>18.4</v>
      </c>
      <c r="O52" s="51">
        <v>130</v>
      </c>
      <c r="P52" s="51">
        <f t="shared" si="5"/>
        <v>148.4</v>
      </c>
      <c r="Q52" s="52">
        <f t="shared" si="6"/>
        <v>174569.61599999998</v>
      </c>
      <c r="R52" s="52">
        <v>174.6</v>
      </c>
      <c r="S52" s="47">
        <v>4.8</v>
      </c>
      <c r="T52" s="48">
        <f t="shared" si="12"/>
        <v>174722.816</v>
      </c>
      <c r="U52" s="49">
        <v>4.8</v>
      </c>
      <c r="V52" s="50">
        <f t="shared" si="10"/>
        <v>20.298391893935573</v>
      </c>
      <c r="W52" s="50">
        <v>18.4</v>
      </c>
      <c r="X52" s="51">
        <v>130</v>
      </c>
      <c r="Y52" s="51">
        <f t="shared" si="8"/>
        <v>148.4</v>
      </c>
      <c r="Z52" s="52" t="e">
        <f>S52*#REF!</f>
        <v>#REF!</v>
      </c>
      <c r="AA52" s="52">
        <v>185.3929</v>
      </c>
      <c r="AB52" s="47">
        <v>4.8</v>
      </c>
      <c r="AC52" s="53">
        <f>AB52*AD51</f>
        <v>195404.15999999997</v>
      </c>
      <c r="AD52" s="47"/>
      <c r="AE52" s="47"/>
      <c r="AF52" s="47"/>
      <c r="AG52" s="54" t="e">
        <f>AB52*#REF!</f>
        <v>#REF!</v>
      </c>
      <c r="AH52" s="52">
        <f>AB52*AK49</f>
        <v>204394.03199999998</v>
      </c>
      <c r="AI52" s="55"/>
      <c r="AJ52" s="55"/>
      <c r="AK52" s="55"/>
      <c r="AL52" s="65">
        <v>205.2</v>
      </c>
      <c r="AM52" s="65">
        <v>205.2</v>
      </c>
      <c r="AN52" s="65">
        <v>205.2</v>
      </c>
    </row>
    <row r="53" spans="1:40" s="3" customFormat="1" ht="15">
      <c r="A53" s="43">
        <v>45</v>
      </c>
      <c r="B53" s="44" t="s">
        <v>39</v>
      </c>
      <c r="C53" s="47">
        <v>85.4</v>
      </c>
      <c r="D53" s="46">
        <v>2312</v>
      </c>
      <c r="E53" s="47"/>
      <c r="F53" s="47"/>
      <c r="G53" s="46">
        <f t="shared" si="11"/>
        <v>366.8228940898322</v>
      </c>
      <c r="H53" s="47"/>
      <c r="I53" s="47"/>
      <c r="J53" s="45">
        <f t="shared" si="3"/>
        <v>85.4</v>
      </c>
      <c r="K53" s="48">
        <f t="shared" si="4"/>
        <v>2678.822894089832</v>
      </c>
      <c r="L53" s="49">
        <v>85.4</v>
      </c>
      <c r="M53" s="50">
        <f t="shared" si="9"/>
        <v>361.1422224462704</v>
      </c>
      <c r="N53" s="50">
        <v>327.1</v>
      </c>
      <c r="O53" s="51">
        <v>2312</v>
      </c>
      <c r="P53" s="51">
        <f t="shared" si="5"/>
        <v>2639.1</v>
      </c>
      <c r="Q53" s="52">
        <f t="shared" si="6"/>
        <v>3105884.418</v>
      </c>
      <c r="R53" s="52">
        <v>3105.9</v>
      </c>
      <c r="S53" s="47">
        <v>85.4</v>
      </c>
      <c r="T53" s="48">
        <f t="shared" si="12"/>
        <v>3108608.918</v>
      </c>
      <c r="U53" s="49">
        <v>85.4</v>
      </c>
      <c r="V53" s="50">
        <f t="shared" si="10"/>
        <v>361.1422224462704</v>
      </c>
      <c r="W53" s="50">
        <v>327.1</v>
      </c>
      <c r="X53" s="51">
        <v>2312</v>
      </c>
      <c r="Y53" s="51">
        <f t="shared" si="8"/>
        <v>2639.1</v>
      </c>
      <c r="Z53" s="52" t="e">
        <f>S53*#REF!</f>
        <v>#REF!</v>
      </c>
      <c r="AA53" s="52">
        <v>3298.4495</v>
      </c>
      <c r="AB53" s="47">
        <v>85.4</v>
      </c>
      <c r="AC53" s="53">
        <f>AB53*AD51</f>
        <v>3476565.68</v>
      </c>
      <c r="AD53" s="47"/>
      <c r="AE53" s="47"/>
      <c r="AF53" s="47"/>
      <c r="AG53" s="54" t="e">
        <f>AB53*#REF!</f>
        <v>#REF!</v>
      </c>
      <c r="AH53" s="52">
        <f>AB53*AK49</f>
        <v>3636510.486</v>
      </c>
      <c r="AI53" s="55"/>
      <c r="AJ53" s="55"/>
      <c r="AK53" s="55"/>
      <c r="AL53" s="65">
        <v>3650.4</v>
      </c>
      <c r="AM53" s="65">
        <v>3650.4</v>
      </c>
      <c r="AN53" s="65">
        <v>3650.4</v>
      </c>
    </row>
    <row r="54" spans="1:40" s="3" customFormat="1" ht="15">
      <c r="A54" s="43">
        <v>46</v>
      </c>
      <c r="B54" s="44" t="s">
        <v>40</v>
      </c>
      <c r="C54" s="47">
        <v>170.2</v>
      </c>
      <c r="D54" s="46">
        <v>4607.8</v>
      </c>
      <c r="E54" s="47"/>
      <c r="F54" s="47"/>
      <c r="G54" s="46">
        <f t="shared" si="11"/>
        <v>731.0685781509299</v>
      </c>
      <c r="H54" s="47"/>
      <c r="I54" s="47"/>
      <c r="J54" s="45">
        <f t="shared" si="3"/>
        <v>170.2</v>
      </c>
      <c r="K54" s="48">
        <f t="shared" si="4"/>
        <v>5338.86857815093</v>
      </c>
      <c r="L54" s="49">
        <v>170.2</v>
      </c>
      <c r="M54" s="50">
        <f t="shared" si="9"/>
        <v>719.7471459057989</v>
      </c>
      <c r="N54" s="50">
        <v>651.8</v>
      </c>
      <c r="O54" s="51">
        <v>4607.8</v>
      </c>
      <c r="P54" s="51">
        <f t="shared" si="5"/>
        <v>5259.6</v>
      </c>
      <c r="Q54" s="52">
        <f t="shared" si="6"/>
        <v>6189947.634</v>
      </c>
      <c r="R54" s="52">
        <v>6190</v>
      </c>
      <c r="S54" s="47">
        <v>170.2</v>
      </c>
      <c r="T54" s="48">
        <f t="shared" si="12"/>
        <v>6195377.433999999</v>
      </c>
      <c r="U54" s="49">
        <v>170.2</v>
      </c>
      <c r="V54" s="50">
        <f t="shared" si="10"/>
        <v>719.7471459057989</v>
      </c>
      <c r="W54" s="50">
        <v>651.8</v>
      </c>
      <c r="X54" s="51">
        <v>4607.8</v>
      </c>
      <c r="Y54" s="51">
        <f t="shared" si="8"/>
        <v>5259.6</v>
      </c>
      <c r="Z54" s="52" t="e">
        <f>S54*#REF!</f>
        <v>#REF!</v>
      </c>
      <c r="AA54" s="52">
        <v>6573.7248</v>
      </c>
      <c r="AB54" s="47">
        <v>170.2</v>
      </c>
      <c r="AC54" s="53">
        <f>AB54*AD51</f>
        <v>6928705.839999999</v>
      </c>
      <c r="AD54" s="47"/>
      <c r="AE54" s="47"/>
      <c r="AF54" s="47"/>
      <c r="AG54" s="54" t="e">
        <f>AB54*#REF!</f>
        <v>#REF!</v>
      </c>
      <c r="AH54" s="52">
        <f>AB54*AK49</f>
        <v>7247471.7179999985</v>
      </c>
      <c r="AI54" s="55"/>
      <c r="AJ54" s="55"/>
      <c r="AK54" s="55"/>
      <c r="AL54" s="65">
        <v>7275.2</v>
      </c>
      <c r="AM54" s="65">
        <v>7275.2</v>
      </c>
      <c r="AN54" s="65">
        <v>7275.2</v>
      </c>
    </row>
    <row r="55" spans="1:40" s="3" customFormat="1" ht="15">
      <c r="A55" s="43">
        <v>47</v>
      </c>
      <c r="B55" s="44" t="s">
        <v>41</v>
      </c>
      <c r="C55" s="47">
        <v>150.4</v>
      </c>
      <c r="D55" s="46">
        <v>4071.8</v>
      </c>
      <c r="E55" s="47"/>
      <c r="F55" s="47"/>
      <c r="G55" s="46">
        <f t="shared" si="11"/>
        <v>646.020647202702</v>
      </c>
      <c r="H55" s="47"/>
      <c r="I55" s="47"/>
      <c r="J55" s="45">
        <f t="shared" si="3"/>
        <v>150.4</v>
      </c>
      <c r="K55" s="48">
        <f t="shared" si="4"/>
        <v>4717.820647202702</v>
      </c>
      <c r="L55" s="49">
        <v>150.4</v>
      </c>
      <c r="M55" s="50">
        <f t="shared" si="9"/>
        <v>636.0162793433147</v>
      </c>
      <c r="N55" s="50">
        <v>576</v>
      </c>
      <c r="O55" s="51">
        <v>4071.8</v>
      </c>
      <c r="P55" s="51">
        <f t="shared" si="5"/>
        <v>4647.8</v>
      </c>
      <c r="Q55" s="52">
        <f t="shared" si="6"/>
        <v>5469847.968</v>
      </c>
      <c r="R55" s="52">
        <v>5469.9</v>
      </c>
      <c r="S55" s="47">
        <v>150.4</v>
      </c>
      <c r="T55" s="48">
        <f t="shared" si="12"/>
        <v>5474646.1680000005</v>
      </c>
      <c r="U55" s="49">
        <v>150.4</v>
      </c>
      <c r="V55" s="50">
        <f t="shared" si="10"/>
        <v>636.0162793433147</v>
      </c>
      <c r="W55" s="50">
        <v>576</v>
      </c>
      <c r="X55" s="51">
        <v>4071.8</v>
      </c>
      <c r="Y55" s="51">
        <f t="shared" si="8"/>
        <v>4647.8</v>
      </c>
      <c r="Z55" s="52" t="e">
        <f>S55*#REF!</f>
        <v>#REF!</v>
      </c>
      <c r="AA55" s="52">
        <v>5808.9789</v>
      </c>
      <c r="AB55" s="47">
        <v>150.4</v>
      </c>
      <c r="AC55" s="53">
        <f>AB55*AD51</f>
        <v>6122663.68</v>
      </c>
      <c r="AD55" s="47"/>
      <c r="AE55" s="47"/>
      <c r="AF55" s="47"/>
      <c r="AG55" s="54" t="e">
        <f>AB55*#REF!</f>
        <v>#REF!</v>
      </c>
      <c r="AH55" s="52">
        <f>AB55*AK49</f>
        <v>6404346.336</v>
      </c>
      <c r="AI55" s="55"/>
      <c r="AJ55" s="55"/>
      <c r="AK55" s="55"/>
      <c r="AL55" s="65">
        <v>6428.8</v>
      </c>
      <c r="AM55" s="65">
        <v>6428.8</v>
      </c>
      <c r="AN55" s="65">
        <v>6428.8</v>
      </c>
    </row>
    <row r="56" spans="1:40" s="3" customFormat="1" ht="15">
      <c r="A56" s="43">
        <v>48</v>
      </c>
      <c r="B56" s="44" t="s">
        <v>42</v>
      </c>
      <c r="C56" s="47">
        <v>158.5</v>
      </c>
      <c r="D56" s="46">
        <v>4291.1</v>
      </c>
      <c r="E56" s="47"/>
      <c r="F56" s="47"/>
      <c r="G56" s="46">
        <f t="shared" si="11"/>
        <v>680.8129825906134</v>
      </c>
      <c r="H56" s="47"/>
      <c r="I56" s="47"/>
      <c r="J56" s="45">
        <f t="shared" si="3"/>
        <v>158.5</v>
      </c>
      <c r="K56" s="48">
        <f t="shared" si="4"/>
        <v>4971.912982590614</v>
      </c>
      <c r="L56" s="49">
        <v>158.5</v>
      </c>
      <c r="M56" s="50">
        <f t="shared" si="9"/>
        <v>670.269815664331</v>
      </c>
      <c r="N56" s="50">
        <v>607</v>
      </c>
      <c r="O56" s="51">
        <v>4291.1</v>
      </c>
      <c r="P56" s="51">
        <f t="shared" si="5"/>
        <v>4898.1</v>
      </c>
      <c r="Q56" s="52">
        <f t="shared" si="6"/>
        <v>5764434.194999999</v>
      </c>
      <c r="R56" s="52">
        <v>5764.5</v>
      </c>
      <c r="S56" s="47">
        <v>158.5</v>
      </c>
      <c r="T56" s="48">
        <f t="shared" si="12"/>
        <v>5769490.794999999</v>
      </c>
      <c r="U56" s="49">
        <v>158.5</v>
      </c>
      <c r="V56" s="50">
        <f t="shared" si="10"/>
        <v>670.269815664331</v>
      </c>
      <c r="W56" s="50">
        <v>607</v>
      </c>
      <c r="X56" s="51">
        <v>4291.1</v>
      </c>
      <c r="Y56" s="51">
        <f t="shared" si="8"/>
        <v>4898.1</v>
      </c>
      <c r="Z56" s="52" t="e">
        <f>S56*#REF!</f>
        <v>#REF!</v>
      </c>
      <c r="AA56" s="52">
        <v>6121.8295</v>
      </c>
      <c r="AB56" s="47">
        <v>158.5</v>
      </c>
      <c r="AC56" s="53">
        <f>AB56*AD51</f>
        <v>6452408.199999999</v>
      </c>
      <c r="AD56" s="47"/>
      <c r="AE56" s="47"/>
      <c r="AF56" s="47"/>
      <c r="AG56" s="54" t="e">
        <f>AB56*#REF!</f>
        <v>#REF!</v>
      </c>
      <c r="AH56" s="52">
        <f>AB56*AK49</f>
        <v>6749261.265</v>
      </c>
      <c r="AI56" s="55"/>
      <c r="AJ56" s="55"/>
      <c r="AK56" s="55"/>
      <c r="AL56" s="65">
        <v>6775</v>
      </c>
      <c r="AM56" s="65">
        <v>6775</v>
      </c>
      <c r="AN56" s="65">
        <v>6775</v>
      </c>
    </row>
    <row r="57" spans="1:40" s="3" customFormat="1" ht="15">
      <c r="A57" s="43">
        <v>49</v>
      </c>
      <c r="B57" s="44" t="s">
        <v>43</v>
      </c>
      <c r="C57" s="47">
        <v>302.1</v>
      </c>
      <c r="D57" s="46">
        <v>8178.8</v>
      </c>
      <c r="E57" s="47"/>
      <c r="F57" s="47"/>
      <c r="G57" s="46">
        <f t="shared" si="11"/>
        <v>1297.6252494676614</v>
      </c>
      <c r="H57" s="47"/>
      <c r="I57" s="47"/>
      <c r="J57" s="45">
        <f t="shared" si="3"/>
        <v>302.1</v>
      </c>
      <c r="K57" s="48">
        <f>D57+F57+G57+I57</f>
        <v>9476.425249467662</v>
      </c>
      <c r="L57" s="49">
        <v>302.1</v>
      </c>
      <c r="M57" s="50">
        <f t="shared" si="9"/>
        <v>1277.5300398245702</v>
      </c>
      <c r="N57" s="50">
        <v>1157</v>
      </c>
      <c r="O57" s="51">
        <v>8178.8</v>
      </c>
      <c r="P57" s="51">
        <f t="shared" si="5"/>
        <v>9335.8</v>
      </c>
      <c r="Q57" s="52">
        <f>36368.67*J57</f>
        <v>10986975.207</v>
      </c>
      <c r="R57" s="52">
        <v>10987</v>
      </c>
      <c r="S57" s="47">
        <v>302.1</v>
      </c>
      <c r="T57" s="48">
        <f t="shared" si="12"/>
        <v>10996613.107</v>
      </c>
      <c r="U57" s="49">
        <v>302.1</v>
      </c>
      <c r="V57" s="50">
        <f t="shared" si="10"/>
        <v>1277.5300398245702</v>
      </c>
      <c r="W57" s="50">
        <v>1157</v>
      </c>
      <c r="X57" s="51">
        <v>8178.8</v>
      </c>
      <c r="Y57" s="51">
        <f t="shared" si="8"/>
        <v>9335.8</v>
      </c>
      <c r="Z57" s="52" t="e">
        <f>S57*#REF!</f>
        <v>#REF!</v>
      </c>
      <c r="AA57" s="52">
        <v>11668.1684</v>
      </c>
      <c r="AB57" s="47">
        <v>302.1</v>
      </c>
      <c r="AC57" s="53">
        <f>AB57*AD51</f>
        <v>12298249.32</v>
      </c>
      <c r="AD57" s="47"/>
      <c r="AE57" s="47"/>
      <c r="AF57" s="47"/>
      <c r="AG57" s="54" t="e">
        <f>AB57*#REF!</f>
        <v>#REF!</v>
      </c>
      <c r="AH57" s="52">
        <f>AB57*AK49</f>
        <v>12864049.389</v>
      </c>
      <c r="AI57" s="55"/>
      <c r="AJ57" s="55"/>
      <c r="AK57" s="55"/>
      <c r="AL57" s="65">
        <v>12913.2</v>
      </c>
      <c r="AM57" s="65">
        <v>12913.2</v>
      </c>
      <c r="AN57" s="65">
        <v>12913.2</v>
      </c>
    </row>
    <row r="58" spans="1:40" s="3" customFormat="1" ht="15">
      <c r="A58" s="43">
        <v>50</v>
      </c>
      <c r="B58" s="44" t="s">
        <v>44</v>
      </c>
      <c r="C58" s="45">
        <v>168</v>
      </c>
      <c r="D58" s="46">
        <v>4548.3</v>
      </c>
      <c r="E58" s="47"/>
      <c r="F58" s="47"/>
      <c r="G58" s="46">
        <f t="shared" si="11"/>
        <v>721.6188080455713</v>
      </c>
      <c r="H58" s="47"/>
      <c r="I58" s="47"/>
      <c r="J58" s="45">
        <f t="shared" si="3"/>
        <v>168</v>
      </c>
      <c r="K58" s="48">
        <f>D58+F58+G58+I58</f>
        <v>5269.9188080455715</v>
      </c>
      <c r="L58" s="49">
        <v>168</v>
      </c>
      <c r="M58" s="50">
        <f t="shared" si="9"/>
        <v>710.4437162877451</v>
      </c>
      <c r="N58" s="50">
        <v>643.4</v>
      </c>
      <c r="O58" s="51">
        <v>4548.3</v>
      </c>
      <c r="P58" s="51">
        <f t="shared" si="5"/>
        <v>5191.7</v>
      </c>
      <c r="Q58" s="52">
        <f>36368.67*J58</f>
        <v>6109936.56</v>
      </c>
      <c r="R58" s="52">
        <v>6109.9</v>
      </c>
      <c r="S58" s="45">
        <v>59.6</v>
      </c>
      <c r="T58" s="48">
        <f t="shared" si="12"/>
        <v>6115296.26</v>
      </c>
      <c r="U58" s="49">
        <v>168</v>
      </c>
      <c r="V58" s="50">
        <f t="shared" si="10"/>
        <v>710.4437162877451</v>
      </c>
      <c r="W58" s="50">
        <v>643.4</v>
      </c>
      <c r="X58" s="51">
        <v>4548.3</v>
      </c>
      <c r="Y58" s="51">
        <f t="shared" si="8"/>
        <v>5191.7</v>
      </c>
      <c r="Z58" s="52" t="e">
        <f>S58*#REF!</f>
        <v>#REF!</v>
      </c>
      <c r="AA58" s="52">
        <v>2301.9624</v>
      </c>
      <c r="AB58" s="45">
        <v>59.6</v>
      </c>
      <c r="AC58" s="53">
        <f>AB58*AD51</f>
        <v>2426268.32</v>
      </c>
      <c r="AD58" s="47"/>
      <c r="AE58" s="47"/>
      <c r="AF58" s="47"/>
      <c r="AG58" s="54" t="e">
        <f>AB58*#REF!</f>
        <v>#REF!</v>
      </c>
      <c r="AH58" s="52">
        <f>AB58*AK49</f>
        <v>2537892.564</v>
      </c>
      <c r="AI58" s="55"/>
      <c r="AJ58" s="55"/>
      <c r="AK58" s="55"/>
      <c r="AL58" s="65">
        <v>7181.2</v>
      </c>
      <c r="AM58" s="65">
        <v>7181.2</v>
      </c>
      <c r="AN58" s="65">
        <v>7181.2</v>
      </c>
    </row>
    <row r="59" spans="1:40" s="3" customFormat="1" ht="15">
      <c r="A59" s="43">
        <v>51</v>
      </c>
      <c r="B59" s="44" t="s">
        <v>45</v>
      </c>
      <c r="C59" s="47">
        <v>118.7</v>
      </c>
      <c r="D59" s="46">
        <v>3213.6</v>
      </c>
      <c r="E59" s="47"/>
      <c r="F59" s="47"/>
      <c r="G59" s="46">
        <f>C59*$G$72/$C$71</f>
        <v>509.85805068457927</v>
      </c>
      <c r="H59" s="47"/>
      <c r="I59" s="47"/>
      <c r="J59" s="45">
        <f t="shared" si="3"/>
        <v>118.7</v>
      </c>
      <c r="K59" s="48">
        <f>D59+F59+G59+I59</f>
        <v>3723.458050684579</v>
      </c>
      <c r="L59" s="49">
        <v>118.7</v>
      </c>
      <c r="M59" s="50">
        <f t="shared" si="9"/>
        <v>501.9623162104484</v>
      </c>
      <c r="N59" s="50">
        <v>454.6</v>
      </c>
      <c r="O59" s="51">
        <v>3213.6</v>
      </c>
      <c r="P59" s="51">
        <f t="shared" si="5"/>
        <v>3668.2</v>
      </c>
      <c r="Q59" s="52">
        <f>36368.67*J59</f>
        <v>4316961.129</v>
      </c>
      <c r="R59" s="52">
        <v>4317</v>
      </c>
      <c r="S59" s="47">
        <v>118.7</v>
      </c>
      <c r="T59" s="48">
        <f t="shared" si="12"/>
        <v>4320748.029</v>
      </c>
      <c r="U59" s="49">
        <v>118.7</v>
      </c>
      <c r="V59" s="50">
        <f t="shared" si="10"/>
        <v>501.9623162104484</v>
      </c>
      <c r="W59" s="50">
        <v>454.6</v>
      </c>
      <c r="X59" s="51">
        <v>3213.6</v>
      </c>
      <c r="Y59" s="51">
        <f t="shared" si="8"/>
        <v>3668.2</v>
      </c>
      <c r="Z59" s="52" t="e">
        <f>S59*#REF!</f>
        <v>#REF!</v>
      </c>
      <c r="AA59" s="52">
        <v>4584.613</v>
      </c>
      <c r="AB59" s="47">
        <v>118.7</v>
      </c>
      <c r="AC59" s="53">
        <f>AB59*AD51</f>
        <v>4832182.04</v>
      </c>
      <c r="AD59" s="47"/>
      <c r="AE59" s="47"/>
      <c r="AF59" s="47"/>
      <c r="AG59" s="54">
        <f>AB59*AI68</f>
        <v>4827596.659</v>
      </c>
      <c r="AH59" s="52">
        <f>AB59*AK49</f>
        <v>5054494.083</v>
      </c>
      <c r="AI59" s="55"/>
      <c r="AJ59" s="55"/>
      <c r="AK59" s="55"/>
      <c r="AL59" s="65">
        <v>5073.8</v>
      </c>
      <c r="AM59" s="65">
        <v>5073.8</v>
      </c>
      <c r="AN59" s="65">
        <v>5073.8</v>
      </c>
    </row>
    <row r="60" spans="1:40" s="3" customFormat="1" ht="15">
      <c r="A60" s="43">
        <v>52</v>
      </c>
      <c r="B60" s="44" t="s">
        <v>46</v>
      </c>
      <c r="C60" s="47">
        <v>34.3</v>
      </c>
      <c r="D60" s="46">
        <v>928.6</v>
      </c>
      <c r="E60" s="47"/>
      <c r="F60" s="47"/>
      <c r="G60" s="46">
        <f>C60*$G$72/$C$71</f>
        <v>147.33050664263746</v>
      </c>
      <c r="H60" s="47"/>
      <c r="I60" s="47"/>
      <c r="J60" s="45">
        <f t="shared" si="3"/>
        <v>34.3</v>
      </c>
      <c r="K60" s="48">
        <f>D60+F60+G60+I60</f>
        <v>1075.9305066426375</v>
      </c>
      <c r="L60" s="49">
        <v>34.3</v>
      </c>
      <c r="M60" s="50">
        <f t="shared" si="9"/>
        <v>145.04892540874795</v>
      </c>
      <c r="N60" s="50">
        <v>131.4</v>
      </c>
      <c r="O60" s="51">
        <v>928.6</v>
      </c>
      <c r="P60" s="51">
        <f t="shared" si="5"/>
        <v>1060</v>
      </c>
      <c r="Q60" s="52">
        <f>36368.67*J60</f>
        <v>1247445.3809999998</v>
      </c>
      <c r="R60" s="52">
        <v>1247.5</v>
      </c>
      <c r="S60" s="47">
        <v>34.3</v>
      </c>
      <c r="T60" s="48">
        <f t="shared" si="12"/>
        <v>1248539.6809999999</v>
      </c>
      <c r="U60" s="49">
        <v>34.3</v>
      </c>
      <c r="V60" s="50">
        <f t="shared" si="10"/>
        <v>145.04892540874795</v>
      </c>
      <c r="W60" s="50">
        <v>131.4</v>
      </c>
      <c r="X60" s="51">
        <v>928.6</v>
      </c>
      <c r="Y60" s="51">
        <f t="shared" si="8"/>
        <v>1060</v>
      </c>
      <c r="Z60" s="52" t="e">
        <f>S60*#REF!</f>
        <v>#REF!</v>
      </c>
      <c r="AA60" s="52">
        <v>1324.7871</v>
      </c>
      <c r="AB60" s="47">
        <v>34.3</v>
      </c>
      <c r="AC60" s="53">
        <f>AB60*AD51</f>
        <v>1396325.5599999998</v>
      </c>
      <c r="AD60" s="47"/>
      <c r="AE60" s="47"/>
      <c r="AF60" s="47"/>
      <c r="AG60" s="54">
        <f>AB60*AI68</f>
        <v>1395000.551</v>
      </c>
      <c r="AH60" s="52">
        <f>AB60*AK49</f>
        <v>1460565.6869999997</v>
      </c>
      <c r="AI60" s="55"/>
      <c r="AJ60" s="55"/>
      <c r="AK60" s="55"/>
      <c r="AL60" s="65">
        <v>1466.1</v>
      </c>
      <c r="AM60" s="65">
        <v>1466.1</v>
      </c>
      <c r="AN60" s="65">
        <v>1466.1</v>
      </c>
    </row>
    <row r="61" spans="1:40" s="3" customFormat="1" ht="15">
      <c r="A61" s="43">
        <v>53</v>
      </c>
      <c r="B61" s="44" t="s">
        <v>47</v>
      </c>
      <c r="C61" s="47">
        <v>7.4</v>
      </c>
      <c r="D61" s="46">
        <v>200.3</v>
      </c>
      <c r="E61" s="47"/>
      <c r="F61" s="47"/>
      <c r="G61" s="46">
        <f>C61*$G$72/$C$71</f>
        <v>31.785590354388262</v>
      </c>
      <c r="H61" s="47"/>
      <c r="I61" s="47"/>
      <c r="J61" s="45">
        <f t="shared" si="3"/>
        <v>7.4</v>
      </c>
      <c r="K61" s="48">
        <f>D61+F61+G61+I61</f>
        <v>232.08559035438827</v>
      </c>
      <c r="L61" s="49">
        <v>7.4</v>
      </c>
      <c r="M61" s="50">
        <f t="shared" si="9"/>
        <v>31.293354169817345</v>
      </c>
      <c r="N61" s="50">
        <v>28.3</v>
      </c>
      <c r="O61" s="51">
        <v>200.3</v>
      </c>
      <c r="P61" s="51">
        <f t="shared" si="5"/>
        <v>228.60000000000002</v>
      </c>
      <c r="Q61" s="52">
        <f>36368.67*J61</f>
        <v>269128.158</v>
      </c>
      <c r="R61" s="52">
        <v>269.1</v>
      </c>
      <c r="S61" s="47">
        <v>7.4</v>
      </c>
      <c r="T61" s="48">
        <f t="shared" si="12"/>
        <v>269364.158</v>
      </c>
      <c r="U61" s="49">
        <v>7.4</v>
      </c>
      <c r="V61" s="50">
        <f t="shared" si="10"/>
        <v>31.293354169817345</v>
      </c>
      <c r="W61" s="50">
        <v>28.3</v>
      </c>
      <c r="X61" s="51">
        <v>200.3</v>
      </c>
      <c r="Y61" s="51">
        <f t="shared" si="8"/>
        <v>228.60000000000002</v>
      </c>
      <c r="Z61" s="52" t="e">
        <f>S61*#REF!</f>
        <v>#REF!</v>
      </c>
      <c r="AA61" s="52">
        <v>285.8141</v>
      </c>
      <c r="AB61" s="47">
        <v>7.4</v>
      </c>
      <c r="AC61" s="53">
        <f>AB61*AD51</f>
        <v>301248.08</v>
      </c>
      <c r="AD61" s="47"/>
      <c r="AE61" s="47"/>
      <c r="AF61" s="47"/>
      <c r="AG61" s="54">
        <f>AB61*AI68</f>
        <v>300962.218</v>
      </c>
      <c r="AH61" s="52">
        <f>AB61*AK49</f>
        <v>315107.466</v>
      </c>
      <c r="AI61" s="55"/>
      <c r="AJ61" s="55"/>
      <c r="AK61" s="55"/>
      <c r="AL61" s="65">
        <v>316.3</v>
      </c>
      <c r="AM61" s="65">
        <v>316.3</v>
      </c>
      <c r="AN61" s="65">
        <v>316.3</v>
      </c>
    </row>
    <row r="62" spans="1:40" s="3" customFormat="1" ht="15">
      <c r="A62" s="43">
        <v>54</v>
      </c>
      <c r="B62" s="44" t="s">
        <v>48</v>
      </c>
      <c r="C62" s="47"/>
      <c r="D62" s="46"/>
      <c r="E62" s="47"/>
      <c r="F62" s="47"/>
      <c r="G62" s="46"/>
      <c r="H62" s="47"/>
      <c r="I62" s="47"/>
      <c r="J62" s="45"/>
      <c r="K62" s="48"/>
      <c r="L62" s="49"/>
      <c r="M62" s="50"/>
      <c r="N62" s="50"/>
      <c r="O62" s="51"/>
      <c r="P62" s="51"/>
      <c r="Q62" s="52"/>
      <c r="R62" s="52"/>
      <c r="S62" s="47">
        <v>50.7</v>
      </c>
      <c r="T62" s="48"/>
      <c r="U62" s="49"/>
      <c r="V62" s="50"/>
      <c r="W62" s="50"/>
      <c r="X62" s="51"/>
      <c r="Y62" s="51"/>
      <c r="Z62" s="52"/>
      <c r="AA62" s="52">
        <v>1958.213</v>
      </c>
      <c r="AB62" s="47">
        <v>50.7</v>
      </c>
      <c r="AC62" s="53">
        <f>AB62*AD51</f>
        <v>2063956.44</v>
      </c>
      <c r="AD62" s="47"/>
      <c r="AE62" s="47"/>
      <c r="AF62" s="47"/>
      <c r="AG62" s="54">
        <f>AB62*AI68</f>
        <v>2061997.8990000002</v>
      </c>
      <c r="AH62" s="52">
        <f>AB62*AK49</f>
        <v>2158911.963</v>
      </c>
      <c r="AI62" s="55"/>
      <c r="AJ62" s="55"/>
      <c r="AK62" s="55"/>
      <c r="AL62" s="65">
        <v>2167.2</v>
      </c>
      <c r="AM62" s="65">
        <v>2167.2</v>
      </c>
      <c r="AN62" s="65">
        <v>2167.2</v>
      </c>
    </row>
    <row r="63" spans="1:40" s="3" customFormat="1" ht="15">
      <c r="A63" s="43">
        <v>55</v>
      </c>
      <c r="B63" s="44" t="s">
        <v>49</v>
      </c>
      <c r="C63" s="47"/>
      <c r="D63" s="46"/>
      <c r="E63" s="47"/>
      <c r="F63" s="47"/>
      <c r="G63" s="46"/>
      <c r="H63" s="47"/>
      <c r="I63" s="47"/>
      <c r="J63" s="45"/>
      <c r="K63" s="48"/>
      <c r="L63" s="49"/>
      <c r="M63" s="50"/>
      <c r="N63" s="50"/>
      <c r="O63" s="51"/>
      <c r="P63" s="51"/>
      <c r="Q63" s="52"/>
      <c r="R63" s="52"/>
      <c r="S63" s="47">
        <v>41.8</v>
      </c>
      <c r="T63" s="48"/>
      <c r="U63" s="49"/>
      <c r="V63" s="50"/>
      <c r="W63" s="50"/>
      <c r="X63" s="51"/>
      <c r="Y63" s="51"/>
      <c r="Z63" s="52"/>
      <c r="AA63" s="52">
        <v>1614.4636</v>
      </c>
      <c r="AB63" s="47">
        <v>41.8</v>
      </c>
      <c r="AC63" s="53">
        <f>AB63*AD51</f>
        <v>1701644.5599999998</v>
      </c>
      <c r="AD63" s="47"/>
      <c r="AE63" s="47"/>
      <c r="AF63" s="47"/>
      <c r="AG63" s="54">
        <f>AB63*AI68</f>
        <v>1700029.826</v>
      </c>
      <c r="AH63" s="52">
        <f>AB63*AK49</f>
        <v>1779931.3619999997</v>
      </c>
      <c r="AI63" s="55"/>
      <c r="AJ63" s="55"/>
      <c r="AK63" s="55"/>
      <c r="AL63" s="65">
        <v>1786.7</v>
      </c>
      <c r="AM63" s="65">
        <v>1786.7</v>
      </c>
      <c r="AN63" s="65">
        <v>1786.7</v>
      </c>
    </row>
    <row r="64" spans="1:40" s="3" customFormat="1" ht="15">
      <c r="A64" s="43">
        <v>56</v>
      </c>
      <c r="B64" s="44" t="s">
        <v>74</v>
      </c>
      <c r="C64" s="47"/>
      <c r="D64" s="46"/>
      <c r="E64" s="47"/>
      <c r="F64" s="47"/>
      <c r="G64" s="46"/>
      <c r="H64" s="47"/>
      <c r="I64" s="47"/>
      <c r="J64" s="45"/>
      <c r="K64" s="48"/>
      <c r="L64" s="49"/>
      <c r="M64" s="50"/>
      <c r="N64" s="50"/>
      <c r="O64" s="51"/>
      <c r="P64" s="51"/>
      <c r="Q64" s="52"/>
      <c r="R64" s="52"/>
      <c r="S64" s="47">
        <v>81.5</v>
      </c>
      <c r="T64" s="48"/>
      <c r="U64" s="49"/>
      <c r="V64" s="50"/>
      <c r="W64" s="50"/>
      <c r="X64" s="51"/>
      <c r="Y64" s="51"/>
      <c r="Z64" s="52" t="e">
        <f>S64*#REF!</f>
        <v>#REF!</v>
      </c>
      <c r="AA64" s="52">
        <v>3147.8177</v>
      </c>
      <c r="AB64" s="47">
        <v>81.5</v>
      </c>
      <c r="AC64" s="53">
        <f>AB64*AD51</f>
        <v>3317799.8</v>
      </c>
      <c r="AD64" s="47"/>
      <c r="AE64" s="47"/>
      <c r="AF64" s="47"/>
      <c r="AG64" s="54">
        <f>AB64*AI68</f>
        <v>3314651.455</v>
      </c>
      <c r="AH64" s="52">
        <f>AB64*42582.09</f>
        <v>3470440.3349999995</v>
      </c>
      <c r="AI64" s="55"/>
      <c r="AJ64" s="55"/>
      <c r="AK64" s="55"/>
      <c r="AL64" s="65">
        <v>3483.7</v>
      </c>
      <c r="AM64" s="65">
        <v>3483.7</v>
      </c>
      <c r="AN64" s="65">
        <v>3483.7</v>
      </c>
    </row>
    <row r="65" spans="1:40" s="3" customFormat="1" ht="15">
      <c r="A65" s="43">
        <v>57</v>
      </c>
      <c r="B65" s="44" t="s">
        <v>75</v>
      </c>
      <c r="C65" s="47"/>
      <c r="D65" s="46"/>
      <c r="E65" s="47"/>
      <c r="F65" s="47"/>
      <c r="G65" s="46"/>
      <c r="H65" s="47"/>
      <c r="I65" s="47"/>
      <c r="J65" s="45"/>
      <c r="K65" s="48"/>
      <c r="L65" s="49"/>
      <c r="M65" s="50"/>
      <c r="N65" s="50"/>
      <c r="O65" s="51"/>
      <c r="P65" s="51"/>
      <c r="Q65" s="52"/>
      <c r="R65" s="52"/>
      <c r="S65" s="47">
        <v>27</v>
      </c>
      <c r="T65" s="48"/>
      <c r="U65" s="49"/>
      <c r="V65" s="50"/>
      <c r="W65" s="50"/>
      <c r="X65" s="51"/>
      <c r="Y65" s="51"/>
      <c r="Z65" s="52" t="e">
        <f>S65*#REF!</f>
        <v>#REF!</v>
      </c>
      <c r="AA65" s="52">
        <v>1042.8353</v>
      </c>
      <c r="AB65" s="47">
        <v>27</v>
      </c>
      <c r="AC65" s="53">
        <f>AB65*AD51</f>
        <v>1099148.4</v>
      </c>
      <c r="AD65" s="47"/>
      <c r="AE65" s="47"/>
      <c r="AF65" s="47"/>
      <c r="AG65" s="54">
        <f>AB65*AI68</f>
        <v>1098105.39</v>
      </c>
      <c r="AH65" s="52">
        <f>AB65*42582.09</f>
        <v>1149716.43</v>
      </c>
      <c r="AI65" s="55"/>
      <c r="AJ65" s="55"/>
      <c r="AK65" s="55"/>
      <c r="AL65" s="65">
        <v>1154.1</v>
      </c>
      <c r="AM65" s="65">
        <v>1154.1</v>
      </c>
      <c r="AN65" s="65">
        <v>1154.1</v>
      </c>
    </row>
    <row r="66" spans="1:40" s="3" customFormat="1" ht="15">
      <c r="A66" s="43">
        <v>58</v>
      </c>
      <c r="B66" s="44" t="s">
        <v>76</v>
      </c>
      <c r="C66" s="47"/>
      <c r="D66" s="46"/>
      <c r="E66" s="47"/>
      <c r="F66" s="47"/>
      <c r="G66" s="46"/>
      <c r="H66" s="47"/>
      <c r="I66" s="47"/>
      <c r="J66" s="45"/>
      <c r="K66" s="48"/>
      <c r="L66" s="49"/>
      <c r="M66" s="50"/>
      <c r="N66" s="50"/>
      <c r="O66" s="51"/>
      <c r="P66" s="51"/>
      <c r="Q66" s="52"/>
      <c r="R66" s="52"/>
      <c r="S66" s="47">
        <v>46.5</v>
      </c>
      <c r="T66" s="48"/>
      <c r="U66" s="49"/>
      <c r="V66" s="50"/>
      <c r="W66" s="50"/>
      <c r="X66" s="51"/>
      <c r="Y66" s="51"/>
      <c r="Z66" s="52">
        <f>S66*AB66</f>
        <v>2162.25</v>
      </c>
      <c r="AA66" s="52">
        <v>1795.9941</v>
      </c>
      <c r="AB66" s="47">
        <v>46.5</v>
      </c>
      <c r="AC66" s="53">
        <f>AB66*AF70</f>
        <v>1892977.7999999998</v>
      </c>
      <c r="AD66" s="47"/>
      <c r="AE66" s="47"/>
      <c r="AF66" s="47"/>
      <c r="AG66" s="54">
        <f>AB66*AI68</f>
        <v>1891181.505</v>
      </c>
      <c r="AH66" s="52">
        <f>AB66*42582.09</f>
        <v>1980067.1849999998</v>
      </c>
      <c r="AI66" s="55"/>
      <c r="AJ66" s="55"/>
      <c r="AK66" s="55"/>
      <c r="AL66" s="65">
        <v>1987.6</v>
      </c>
      <c r="AM66" s="65">
        <v>1987.6</v>
      </c>
      <c r="AN66" s="65">
        <v>1987.6</v>
      </c>
    </row>
    <row r="67" spans="1:40" s="3" customFormat="1" ht="15">
      <c r="A67" s="43">
        <v>59</v>
      </c>
      <c r="B67" s="44" t="s">
        <v>50</v>
      </c>
      <c r="C67" s="47">
        <v>407.3</v>
      </c>
      <c r="D67" s="46">
        <v>11026.8</v>
      </c>
      <c r="E67" s="47"/>
      <c r="F67" s="47"/>
      <c r="G67" s="46">
        <f>C67*$G$72/$C$71</f>
        <v>1749.4960745057215</v>
      </c>
      <c r="H67" s="45">
        <v>4</v>
      </c>
      <c r="I67" s="47">
        <v>85.54</v>
      </c>
      <c r="J67" s="45">
        <f t="shared" si="3"/>
        <v>411.3</v>
      </c>
      <c r="K67" s="48">
        <f>D67+F67+G67+I67</f>
        <v>12861.836074505722</v>
      </c>
      <c r="L67" s="49">
        <v>407.3</v>
      </c>
      <c r="M67" s="50">
        <f>L67*$M$4/$L$71</f>
        <v>1722.403128833325</v>
      </c>
      <c r="N67" s="50">
        <v>1559.9</v>
      </c>
      <c r="O67" s="51">
        <v>11026.8</v>
      </c>
      <c r="P67" s="51">
        <f t="shared" si="5"/>
        <v>12586.699999999999</v>
      </c>
      <c r="Q67" s="67">
        <f>C67*36368.67+184279.94</f>
        <v>14997239.230999999</v>
      </c>
      <c r="R67" s="52">
        <v>14996.2</v>
      </c>
      <c r="S67" s="45">
        <v>411.3</v>
      </c>
      <c r="T67" s="48">
        <f>L67+N67+O67+Q67</f>
        <v>15010233.230999999</v>
      </c>
      <c r="U67" s="49">
        <v>407.3</v>
      </c>
      <c r="V67" s="50">
        <f>U67*$M$4/$L$71</f>
        <v>1722.403128833325</v>
      </c>
      <c r="W67" s="50">
        <v>1559.9</v>
      </c>
      <c r="X67" s="51">
        <v>11026.8</v>
      </c>
      <c r="Y67" s="51">
        <f t="shared" si="8"/>
        <v>12586.699999999999</v>
      </c>
      <c r="Z67" s="52">
        <v>15927069.1</v>
      </c>
      <c r="AA67" s="52">
        <v>15927.0691</v>
      </c>
      <c r="AB67" s="45">
        <v>411.3</v>
      </c>
      <c r="AC67" s="53">
        <f>407.3*AF70+4*51568.35</f>
        <v>16787130.56</v>
      </c>
      <c r="AD67" s="47"/>
      <c r="AE67" s="47"/>
      <c r="AF67" s="47"/>
      <c r="AG67" s="54">
        <f>AI67+AJ67</f>
        <v>16771200.841</v>
      </c>
      <c r="AH67" s="52">
        <f>215763.33+17343685</f>
        <v>17559448.33</v>
      </c>
      <c r="AI67" s="55">
        <f>407.3*AI68</f>
        <v>16565123.161</v>
      </c>
      <c r="AJ67" s="55">
        <f>4*51519.42</f>
        <v>206077.68</v>
      </c>
      <c r="AK67" s="55"/>
      <c r="AL67" s="65">
        <v>17410</v>
      </c>
      <c r="AM67" s="65">
        <v>17410</v>
      </c>
      <c r="AN67" s="65">
        <v>17410</v>
      </c>
    </row>
    <row r="68" spans="1:40" s="3" customFormat="1" ht="15">
      <c r="A68" s="43">
        <v>60</v>
      </c>
      <c r="B68" s="44" t="s">
        <v>51</v>
      </c>
      <c r="C68" s="47">
        <v>306</v>
      </c>
      <c r="D68" s="56">
        <v>8284.3</v>
      </c>
      <c r="E68" s="47"/>
      <c r="F68" s="47"/>
      <c r="G68" s="46">
        <f>C68*$G$72/$C$71</f>
        <v>1314.3771146544334</v>
      </c>
      <c r="H68" s="47"/>
      <c r="I68" s="47"/>
      <c r="J68" s="45">
        <f t="shared" si="3"/>
        <v>306</v>
      </c>
      <c r="K68" s="48">
        <f>D68+F68+G68+I68</f>
        <v>9598.677114654432</v>
      </c>
      <c r="L68" s="49">
        <v>306</v>
      </c>
      <c r="M68" s="50">
        <f>L68*$M$4/$L$71</f>
        <v>1294.0224832383929</v>
      </c>
      <c r="N68" s="50">
        <v>1171.9</v>
      </c>
      <c r="O68" s="51">
        <v>8284.3</v>
      </c>
      <c r="P68" s="51">
        <f t="shared" si="5"/>
        <v>9456.199999999999</v>
      </c>
      <c r="Q68" s="52">
        <f>36368.67*J68</f>
        <v>11128813.02</v>
      </c>
      <c r="R68" s="52">
        <v>11128.8</v>
      </c>
      <c r="S68" s="47">
        <v>306</v>
      </c>
      <c r="T68" s="48">
        <f>L68+N68+O68+Q68</f>
        <v>11138575.219999999</v>
      </c>
      <c r="U68" s="49">
        <v>306</v>
      </c>
      <c r="V68" s="50">
        <f>U68*$M$4/$L$71</f>
        <v>1294.0224832383929</v>
      </c>
      <c r="W68" s="50">
        <v>1171.9</v>
      </c>
      <c r="X68" s="51">
        <v>8284.3</v>
      </c>
      <c r="Y68" s="51">
        <f t="shared" si="8"/>
        <v>9456.199999999999</v>
      </c>
      <c r="Z68" s="52">
        <f>S68*AB66</f>
        <v>14229</v>
      </c>
      <c r="AA68" s="52">
        <v>11818.8002</v>
      </c>
      <c r="AB68" s="47">
        <v>306</v>
      </c>
      <c r="AC68" s="53">
        <f>AB68*AF70</f>
        <v>12457015.2</v>
      </c>
      <c r="AD68" s="47"/>
      <c r="AE68" s="47"/>
      <c r="AF68" s="47"/>
      <c r="AG68" s="54">
        <f>AB68*AI68</f>
        <v>12445194.42</v>
      </c>
      <c r="AH68" s="52">
        <f>AB68*42582.09</f>
        <v>13030119.54</v>
      </c>
      <c r="AI68" s="55">
        <v>40670.57</v>
      </c>
      <c r="AJ68" s="55"/>
      <c r="AK68" s="55"/>
      <c r="AL68" s="65">
        <v>13079.9</v>
      </c>
      <c r="AM68" s="65">
        <v>13079.9</v>
      </c>
      <c r="AN68" s="65">
        <v>13079.9</v>
      </c>
    </row>
    <row r="69" spans="1:40" s="3" customFormat="1" ht="15">
      <c r="A69" s="43">
        <v>61</v>
      </c>
      <c r="B69" s="44" t="s">
        <v>52</v>
      </c>
      <c r="C69" s="47">
        <v>210.5</v>
      </c>
      <c r="D69" s="46">
        <v>5698.9</v>
      </c>
      <c r="E69" s="47"/>
      <c r="F69" s="47"/>
      <c r="G69" s="46">
        <f>C69*$G$72/$C$71</f>
        <v>904.1711850809093</v>
      </c>
      <c r="H69" s="47"/>
      <c r="I69" s="47"/>
      <c r="J69" s="45">
        <f>C69+E69+H69</f>
        <v>210.5</v>
      </c>
      <c r="K69" s="48">
        <f>D69+F69+G69+I69</f>
        <v>6603.071185080909</v>
      </c>
      <c r="L69" s="49">
        <v>210.5</v>
      </c>
      <c r="M69" s="50">
        <f>L69*$M$4/$L$71</f>
        <v>890.1690611819664</v>
      </c>
      <c r="N69" s="50">
        <v>806.2</v>
      </c>
      <c r="O69" s="51">
        <v>5698.9</v>
      </c>
      <c r="P69" s="51">
        <f>O69+N69</f>
        <v>6505.099999999999</v>
      </c>
      <c r="Q69" s="52">
        <f>36368.67*J69</f>
        <v>7655605.034999999</v>
      </c>
      <c r="R69" s="52">
        <v>7655.6</v>
      </c>
      <c r="S69" s="47">
        <v>210.5</v>
      </c>
      <c r="T69" s="48">
        <f>L69+N69+O69+Q69</f>
        <v>7662320.634999999</v>
      </c>
      <c r="U69" s="49">
        <v>210.5</v>
      </c>
      <c r="V69" s="50">
        <f>U69*$M$4/$L$71</f>
        <v>890.1690611819664</v>
      </c>
      <c r="W69" s="50">
        <v>806.2</v>
      </c>
      <c r="X69" s="51">
        <v>5698.9</v>
      </c>
      <c r="Y69" s="51">
        <f>X69+W69</f>
        <v>6505.099999999999</v>
      </c>
      <c r="Z69" s="52">
        <f>S69*AB66</f>
        <v>9788.25</v>
      </c>
      <c r="AA69" s="52">
        <v>8130.2531</v>
      </c>
      <c r="AB69" s="47">
        <f>198.1-7.5</f>
        <v>190.6</v>
      </c>
      <c r="AC69" s="53">
        <f>AB69*AF70</f>
        <v>7759173.52</v>
      </c>
      <c r="AD69" s="47"/>
      <c r="AE69" s="47"/>
      <c r="AF69" s="47"/>
      <c r="AG69" s="54">
        <f>AB69*AI68</f>
        <v>7751810.642</v>
      </c>
      <c r="AH69" s="52">
        <f>AB69*42582.09</f>
        <v>8116146.353999999</v>
      </c>
      <c r="AI69" s="55"/>
      <c r="AJ69" s="55"/>
      <c r="AK69" s="55"/>
      <c r="AL69" s="65">
        <v>8467.7</v>
      </c>
      <c r="AM69" s="65">
        <v>8467.7</v>
      </c>
      <c r="AN69" s="65">
        <v>8467.7</v>
      </c>
    </row>
    <row r="70" spans="1:40" s="3" customFormat="1" ht="15">
      <c r="A70" s="43">
        <v>62</v>
      </c>
      <c r="B70" s="44" t="s">
        <v>53</v>
      </c>
      <c r="C70" s="45">
        <v>98</v>
      </c>
      <c r="D70" s="46">
        <v>2653.2</v>
      </c>
      <c r="E70" s="47"/>
      <c r="F70" s="47"/>
      <c r="G70" s="46">
        <f>C70*$G$72/$C$71</f>
        <v>420.94430469324993</v>
      </c>
      <c r="H70" s="47"/>
      <c r="I70" s="47"/>
      <c r="J70" s="45">
        <f>C70+E70+H70</f>
        <v>98</v>
      </c>
      <c r="K70" s="48">
        <f>D70+F70+G70+I70</f>
        <v>3074.14430469325</v>
      </c>
      <c r="L70" s="49">
        <v>98</v>
      </c>
      <c r="M70" s="50">
        <f>L70*$M$4/$L$71</f>
        <v>414.42550116785134</v>
      </c>
      <c r="N70" s="50">
        <v>375.3</v>
      </c>
      <c r="O70" s="51">
        <v>2653.2</v>
      </c>
      <c r="P70" s="51">
        <f>O70+N70</f>
        <v>3028.5</v>
      </c>
      <c r="Q70" s="52">
        <f>36368.67*J70</f>
        <v>3564129.6599999997</v>
      </c>
      <c r="R70" s="52">
        <v>3564.1</v>
      </c>
      <c r="S70" s="45">
        <v>98</v>
      </c>
      <c r="T70" s="48">
        <f>L70+N70+O70+Q70</f>
        <v>3567256.1599999997</v>
      </c>
      <c r="U70" s="49">
        <v>98</v>
      </c>
      <c r="V70" s="50">
        <f>U70*$M$4/$L$71</f>
        <v>414.42550116785134</v>
      </c>
      <c r="W70" s="50">
        <v>375.3</v>
      </c>
      <c r="X70" s="51">
        <v>2653.2</v>
      </c>
      <c r="Y70" s="51">
        <f>X70+W70</f>
        <v>3028.5</v>
      </c>
      <c r="Z70" s="52">
        <f>S70*AB66</f>
        <v>4557</v>
      </c>
      <c r="AA70" s="52">
        <v>3785.1059</v>
      </c>
      <c r="AB70" s="45">
        <v>98</v>
      </c>
      <c r="AC70" s="53">
        <f>AB70*AF70</f>
        <v>3989501.5999999996</v>
      </c>
      <c r="AD70" s="47"/>
      <c r="AE70" s="47"/>
      <c r="AF70" s="47">
        <v>40709.2</v>
      </c>
      <c r="AG70" s="54">
        <f>AB70*AI68</f>
        <v>3985715.86</v>
      </c>
      <c r="AH70" s="52">
        <f>AB70*42582.09</f>
        <v>4173044.82</v>
      </c>
      <c r="AI70" s="55"/>
      <c r="AJ70" s="55"/>
      <c r="AK70" s="55"/>
      <c r="AL70" s="65">
        <v>4189</v>
      </c>
      <c r="AM70" s="65">
        <v>4189</v>
      </c>
      <c r="AN70" s="65">
        <v>4189</v>
      </c>
    </row>
    <row r="71" spans="1:40" s="10" customFormat="1" ht="15">
      <c r="A71" s="68"/>
      <c r="B71" s="9" t="s">
        <v>54</v>
      </c>
      <c r="C71" s="69">
        <f>SUM(C9:C70)</f>
        <v>5951.1</v>
      </c>
      <c r="D71" s="70">
        <f>SUM(D9:D70)</f>
        <v>161114.7</v>
      </c>
      <c r="E71" s="69">
        <v>0</v>
      </c>
      <c r="F71" s="69">
        <v>0</v>
      </c>
      <c r="G71" s="70">
        <f aca="true" t="shared" si="13" ref="G71:P71">SUM(G9:G70)</f>
        <v>25562.057670000006</v>
      </c>
      <c r="H71" s="69">
        <f t="shared" si="13"/>
        <v>4</v>
      </c>
      <c r="I71" s="69">
        <f t="shared" si="13"/>
        <v>85.54</v>
      </c>
      <c r="J71" s="69">
        <f t="shared" si="13"/>
        <v>5955.1</v>
      </c>
      <c r="K71" s="69">
        <f t="shared" si="13"/>
        <v>186762.29766999997</v>
      </c>
      <c r="L71" s="71">
        <f t="shared" si="13"/>
        <v>5951.1</v>
      </c>
      <c r="M71" s="72">
        <f t="shared" si="13"/>
        <v>25166.199999999993</v>
      </c>
      <c r="N71" s="72">
        <f t="shared" si="13"/>
        <v>22791.500000000004</v>
      </c>
      <c r="O71" s="72">
        <f t="shared" si="13"/>
        <v>161114.7</v>
      </c>
      <c r="P71" s="73">
        <f t="shared" si="13"/>
        <v>183906.2000000001</v>
      </c>
      <c r="Q71" s="69">
        <f>SUM(Q9:Q70)+S67</f>
        <v>216618283.27699998</v>
      </c>
      <c r="R71" s="52">
        <f>SUM(R9:R70)</f>
        <v>216617.40000000002</v>
      </c>
      <c r="S71" s="69">
        <f>SUM(S9:S70)</f>
        <v>6094.200000000001</v>
      </c>
      <c r="T71" s="69">
        <f aca="true" t="shared" si="14" ref="T71:Y71">SUM(T9:T70)</f>
        <v>216807729.27699998</v>
      </c>
      <c r="U71" s="71">
        <f t="shared" si="14"/>
        <v>5951.1</v>
      </c>
      <c r="V71" s="72">
        <f t="shared" si="14"/>
        <v>25166.199999999993</v>
      </c>
      <c r="W71" s="72">
        <f t="shared" si="14"/>
        <v>22791.500000000004</v>
      </c>
      <c r="X71" s="72">
        <f t="shared" si="14"/>
        <v>161114.7</v>
      </c>
      <c r="Y71" s="73">
        <f t="shared" si="14"/>
        <v>183906.2000000001</v>
      </c>
      <c r="Z71" s="69" t="e">
        <f aca="true" t="shared" si="15" ref="Z71:AN71">SUM(Z9:Z70)</f>
        <v>#REF!</v>
      </c>
      <c r="AA71" s="69">
        <f t="shared" si="15"/>
        <v>235420.72764999996</v>
      </c>
      <c r="AB71" s="69">
        <f t="shared" si="15"/>
        <v>6355.700000000002</v>
      </c>
      <c r="AC71" s="69" t="e">
        <f t="shared" si="15"/>
        <v>#REF!</v>
      </c>
      <c r="AD71" s="69">
        <f t="shared" si="15"/>
        <v>81418.4</v>
      </c>
      <c r="AE71" s="69">
        <f t="shared" si="15"/>
        <v>0</v>
      </c>
      <c r="AF71" s="69">
        <f t="shared" si="15"/>
        <v>40709.2</v>
      </c>
      <c r="AG71" s="69" t="e">
        <f t="shared" si="15"/>
        <v>#REF!</v>
      </c>
      <c r="AH71" s="69">
        <f t="shared" si="15"/>
        <v>270684424.126</v>
      </c>
      <c r="AI71" s="69">
        <f t="shared" si="15"/>
        <v>16687134.871000001</v>
      </c>
      <c r="AJ71" s="69">
        <f t="shared" si="15"/>
        <v>206077.68</v>
      </c>
      <c r="AK71" s="69">
        <f t="shared" si="15"/>
        <v>85164.18</v>
      </c>
      <c r="AL71" s="69">
        <f t="shared" si="15"/>
        <v>280465.60000000015</v>
      </c>
      <c r="AM71" s="69">
        <f t="shared" si="15"/>
        <v>280465.60000000015</v>
      </c>
      <c r="AN71" s="69">
        <f t="shared" si="15"/>
        <v>280465.60000000015</v>
      </c>
    </row>
    <row r="72" spans="2:27" s="4" customFormat="1" ht="15">
      <c r="B72" s="5"/>
      <c r="C72" s="5"/>
      <c r="D72" s="5"/>
      <c r="E72" s="5"/>
      <c r="F72" s="5"/>
      <c r="G72" s="28">
        <v>25562.05767</v>
      </c>
      <c r="H72" s="5"/>
      <c r="I72" s="5"/>
      <c r="J72" s="5"/>
      <c r="K72" s="27"/>
      <c r="L72" s="17"/>
      <c r="M72" s="17"/>
      <c r="N72" s="17"/>
      <c r="O72" s="17"/>
      <c r="P72" s="18"/>
      <c r="Q72" s="31"/>
      <c r="R72" s="31"/>
      <c r="S72" s="5"/>
      <c r="T72" s="27"/>
      <c r="U72" s="17"/>
      <c r="V72" s="17"/>
      <c r="W72" s="17"/>
      <c r="X72" s="17"/>
      <c r="Y72" s="18"/>
      <c r="Z72" s="31"/>
      <c r="AA72" s="31"/>
    </row>
    <row r="73" spans="2:28" s="4" customFormat="1" ht="15">
      <c r="B73" s="6"/>
      <c r="C73" s="6"/>
      <c r="D73" s="12"/>
      <c r="E73" s="6"/>
      <c r="F73" s="6"/>
      <c r="G73" s="6"/>
      <c r="H73" s="6"/>
      <c r="I73" s="6"/>
      <c r="J73" s="6"/>
      <c r="K73" s="6"/>
      <c r="L73" s="19"/>
      <c r="M73" s="19"/>
      <c r="N73" s="20"/>
      <c r="O73" s="21"/>
      <c r="P73" s="22"/>
      <c r="Q73" s="32">
        <v>239166.4474</v>
      </c>
      <c r="R73" s="32"/>
      <c r="S73" s="36"/>
      <c r="T73" s="6"/>
      <c r="U73" s="19"/>
      <c r="V73" s="19"/>
      <c r="W73" s="20"/>
      <c r="X73" s="21"/>
      <c r="Y73" s="22"/>
      <c r="Z73" s="32">
        <v>239166.4474</v>
      </c>
      <c r="AA73" s="32"/>
      <c r="AB73" s="37"/>
    </row>
    <row r="74" spans="2:27" s="4" customFormat="1" ht="15">
      <c r="B74" s="7"/>
      <c r="C74" s="7"/>
      <c r="D74" s="7"/>
      <c r="E74" s="7"/>
      <c r="F74" s="7"/>
      <c r="G74" s="7"/>
      <c r="H74" s="13"/>
      <c r="I74" s="13"/>
      <c r="J74" s="7"/>
      <c r="K74" s="13"/>
      <c r="L74" s="23"/>
      <c r="M74" s="23"/>
      <c r="N74" s="23"/>
      <c r="O74" s="23"/>
      <c r="P74" s="24"/>
      <c r="Q74" s="30"/>
      <c r="R74" s="30"/>
      <c r="S74" s="29">
        <f>SUM(S9:S70)</f>
        <v>6094.200000000001</v>
      </c>
      <c r="T74" s="13"/>
      <c r="U74" s="23"/>
      <c r="V74" s="23"/>
      <c r="W74" s="23"/>
      <c r="X74" s="23"/>
      <c r="Y74" s="24"/>
      <c r="Z74" s="30"/>
      <c r="AA74" s="30"/>
    </row>
    <row r="75" spans="2:25" s="4" customFormat="1" ht="15">
      <c r="B75" s="7"/>
      <c r="C75" s="7"/>
      <c r="D75" s="7"/>
      <c r="E75" s="7"/>
      <c r="F75" s="7"/>
      <c r="G75" s="7"/>
      <c r="H75" s="26"/>
      <c r="I75" s="7"/>
      <c r="J75" s="35">
        <f>Q75+R75</f>
        <v>14997239.230999999</v>
      </c>
      <c r="K75" s="7"/>
      <c r="L75" s="23"/>
      <c r="M75" s="23"/>
      <c r="N75" s="23"/>
      <c r="O75" s="23"/>
      <c r="P75" s="24"/>
      <c r="Q75" s="30">
        <f>C67*36368.67</f>
        <v>14812959.291</v>
      </c>
      <c r="R75" s="4">
        <v>184279.94</v>
      </c>
      <c r="S75" s="7"/>
      <c r="T75" s="7"/>
      <c r="U75" s="23"/>
      <c r="V75" s="23"/>
      <c r="W75" s="23"/>
      <c r="X75" s="23"/>
      <c r="Y75" s="24"/>
    </row>
    <row r="76" spans="2:25" s="4" customFormat="1" ht="15">
      <c r="B76" s="7"/>
      <c r="C76" s="7"/>
      <c r="D76" s="7"/>
      <c r="E76" s="7"/>
      <c r="F76" s="7"/>
      <c r="G76" s="7"/>
      <c r="H76" s="7"/>
      <c r="I76" s="7"/>
      <c r="J76" s="29"/>
      <c r="K76" s="7"/>
      <c r="L76" s="23"/>
      <c r="M76" s="23"/>
      <c r="N76" s="23"/>
      <c r="O76" s="23"/>
      <c r="P76" s="24"/>
      <c r="S76" s="29"/>
      <c r="T76" s="7"/>
      <c r="U76" s="23"/>
      <c r="V76" s="23"/>
      <c r="W76" s="23"/>
      <c r="X76" s="23"/>
      <c r="Y76" s="24"/>
    </row>
    <row r="77" spans="2:25" s="4" customFormat="1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17"/>
      <c r="M77" s="17"/>
      <c r="N77" s="17"/>
      <c r="O77" s="17"/>
      <c r="P77" s="18"/>
      <c r="S77" s="5"/>
      <c r="T77" s="5"/>
      <c r="U77" s="17"/>
      <c r="V77" s="17"/>
      <c r="W77" s="17"/>
      <c r="X77" s="17"/>
      <c r="Y77" s="18"/>
    </row>
    <row r="78" spans="2:25" s="4" customFormat="1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17"/>
      <c r="M78" s="17"/>
      <c r="N78" s="17"/>
      <c r="O78" s="17"/>
      <c r="P78" s="18"/>
      <c r="S78" s="5"/>
      <c r="T78" s="5"/>
      <c r="U78" s="17"/>
      <c r="V78" s="17"/>
      <c r="W78" s="17"/>
      <c r="X78" s="17"/>
      <c r="Y78" s="18"/>
    </row>
    <row r="79" spans="2:25" s="4" customFormat="1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17"/>
      <c r="M79" s="17"/>
      <c r="N79" s="17"/>
      <c r="O79" s="17"/>
      <c r="P79" s="18"/>
      <c r="S79" s="5"/>
      <c r="T79" s="5"/>
      <c r="U79" s="17"/>
      <c r="V79" s="17"/>
      <c r="W79" s="17"/>
      <c r="X79" s="17"/>
      <c r="Y79" s="18"/>
    </row>
    <row r="80" spans="2:25" s="4" customFormat="1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17"/>
      <c r="M80" s="17"/>
      <c r="N80" s="17"/>
      <c r="O80" s="17"/>
      <c r="P80" s="18"/>
      <c r="S80" s="5"/>
      <c r="T80" s="5"/>
      <c r="U80" s="17"/>
      <c r="V80" s="17"/>
      <c r="W80" s="17"/>
      <c r="X80" s="17"/>
      <c r="Y80" s="18"/>
    </row>
    <row r="81" spans="2:25" s="4" customFormat="1" ht="15">
      <c r="B81" s="5"/>
      <c r="C81" s="5"/>
      <c r="D81" s="5"/>
      <c r="E81" s="5"/>
      <c r="F81" s="5"/>
      <c r="G81" s="5"/>
      <c r="H81" s="5"/>
      <c r="I81" s="5"/>
      <c r="J81" s="5"/>
      <c r="K81" s="5"/>
      <c r="L81" s="17"/>
      <c r="M81" s="17"/>
      <c r="N81" s="17"/>
      <c r="O81" s="17"/>
      <c r="P81" s="18"/>
      <c r="S81" s="5"/>
      <c r="T81" s="5"/>
      <c r="U81" s="17"/>
      <c r="V81" s="17"/>
      <c r="W81" s="17"/>
      <c r="X81" s="17"/>
      <c r="Y81" s="18"/>
    </row>
    <row r="82" spans="2:25" s="4" customFormat="1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17"/>
      <c r="M82" s="17"/>
      <c r="N82" s="17"/>
      <c r="O82" s="17"/>
      <c r="P82" s="18"/>
      <c r="S82" s="5"/>
      <c r="T82" s="5"/>
      <c r="U82" s="17"/>
      <c r="V82" s="17"/>
      <c r="W82" s="17"/>
      <c r="X82" s="17"/>
      <c r="Y82" s="18"/>
    </row>
    <row r="83" spans="2:25" s="4" customFormat="1" ht="15">
      <c r="B83" s="5"/>
      <c r="C83" s="5"/>
      <c r="D83" s="5"/>
      <c r="E83" s="5"/>
      <c r="F83" s="5"/>
      <c r="G83" s="5"/>
      <c r="H83" s="5"/>
      <c r="I83" s="5"/>
      <c r="J83" s="5"/>
      <c r="K83" s="5"/>
      <c r="L83" s="17"/>
      <c r="M83" s="17"/>
      <c r="N83" s="17"/>
      <c r="O83" s="17"/>
      <c r="P83" s="18"/>
      <c r="S83" s="5"/>
      <c r="T83" s="5"/>
      <c r="U83" s="17"/>
      <c r="V83" s="17"/>
      <c r="W83" s="17"/>
      <c r="X83" s="17"/>
      <c r="Y83" s="18"/>
    </row>
    <row r="84" spans="2:25" s="4" customFormat="1" ht="15">
      <c r="B84" s="5"/>
      <c r="C84" s="5"/>
      <c r="D84" s="5"/>
      <c r="E84" s="5"/>
      <c r="F84" s="5"/>
      <c r="G84" s="5"/>
      <c r="H84" s="5"/>
      <c r="I84" s="5"/>
      <c r="J84" s="5"/>
      <c r="K84" s="5"/>
      <c r="L84" s="17"/>
      <c r="M84" s="17"/>
      <c r="N84" s="17"/>
      <c r="O84" s="17"/>
      <c r="P84" s="18"/>
      <c r="S84" s="5"/>
      <c r="T84" s="5"/>
      <c r="U84" s="17"/>
      <c r="V84" s="17"/>
      <c r="W84" s="17"/>
      <c r="X84" s="17"/>
      <c r="Y84" s="18"/>
    </row>
    <row r="85" spans="2:25" s="4" customFormat="1" ht="15">
      <c r="B85" s="5"/>
      <c r="C85" s="5"/>
      <c r="D85" s="5"/>
      <c r="E85" s="5"/>
      <c r="F85" s="5"/>
      <c r="G85" s="5"/>
      <c r="H85" s="5"/>
      <c r="I85" s="5"/>
      <c r="J85" s="5"/>
      <c r="K85" s="5"/>
      <c r="L85" s="17"/>
      <c r="M85" s="17"/>
      <c r="N85" s="17"/>
      <c r="O85" s="17"/>
      <c r="P85" s="18"/>
      <c r="S85" s="5"/>
      <c r="T85" s="5"/>
      <c r="U85" s="17"/>
      <c r="V85" s="17"/>
      <c r="W85" s="17"/>
      <c r="X85" s="17"/>
      <c r="Y85" s="18"/>
    </row>
    <row r="86" spans="2:25" s="4" customFormat="1" ht="15">
      <c r="B86" s="5"/>
      <c r="C86" s="5"/>
      <c r="D86" s="5"/>
      <c r="E86" s="5"/>
      <c r="F86" s="5"/>
      <c r="G86" s="5"/>
      <c r="H86" s="5"/>
      <c r="I86" s="5"/>
      <c r="J86" s="5"/>
      <c r="K86" s="5"/>
      <c r="L86" s="17"/>
      <c r="M86" s="17"/>
      <c r="N86" s="17"/>
      <c r="O86" s="17"/>
      <c r="P86" s="18"/>
      <c r="S86" s="5"/>
      <c r="T86" s="5"/>
      <c r="U86" s="17"/>
      <c r="V86" s="17"/>
      <c r="W86" s="17"/>
      <c r="X86" s="17"/>
      <c r="Y86" s="18"/>
    </row>
    <row r="87" spans="2:25" s="4" customFormat="1" ht="15">
      <c r="B87" s="5"/>
      <c r="C87" s="5"/>
      <c r="D87" s="5"/>
      <c r="E87" s="5"/>
      <c r="F87" s="5"/>
      <c r="G87" s="5"/>
      <c r="H87" s="5"/>
      <c r="I87" s="5"/>
      <c r="J87" s="5"/>
      <c r="K87" s="5"/>
      <c r="L87" s="17"/>
      <c r="M87" s="17"/>
      <c r="N87" s="17"/>
      <c r="O87" s="17"/>
      <c r="P87" s="18"/>
      <c r="S87" s="5"/>
      <c r="T87" s="5"/>
      <c r="U87" s="17"/>
      <c r="V87" s="17"/>
      <c r="W87" s="17"/>
      <c r="X87" s="17"/>
      <c r="Y87" s="18"/>
    </row>
    <row r="88" spans="2:25" s="4" customFormat="1" ht="15">
      <c r="B88" s="5"/>
      <c r="C88" s="5"/>
      <c r="D88" s="5"/>
      <c r="E88" s="5"/>
      <c r="F88" s="5"/>
      <c r="G88" s="5"/>
      <c r="H88" s="5"/>
      <c r="I88" s="5"/>
      <c r="J88" s="5"/>
      <c r="K88" s="5"/>
      <c r="L88" s="17"/>
      <c r="M88" s="17"/>
      <c r="N88" s="17"/>
      <c r="O88" s="17"/>
      <c r="P88" s="18"/>
      <c r="S88" s="5"/>
      <c r="T88" s="5"/>
      <c r="U88" s="17"/>
      <c r="V88" s="17"/>
      <c r="W88" s="17"/>
      <c r="X88" s="17"/>
      <c r="Y88" s="18"/>
    </row>
    <row r="89" spans="2:25" s="4" customFormat="1" ht="15">
      <c r="B89" s="5"/>
      <c r="C89" s="5"/>
      <c r="D89" s="5"/>
      <c r="E89" s="5"/>
      <c r="F89" s="5"/>
      <c r="G89" s="5"/>
      <c r="H89" s="5"/>
      <c r="I89" s="5"/>
      <c r="J89" s="5"/>
      <c r="K89" s="5"/>
      <c r="L89" s="17"/>
      <c r="M89" s="17"/>
      <c r="N89" s="17"/>
      <c r="O89" s="17"/>
      <c r="P89" s="18"/>
      <c r="S89" s="5"/>
      <c r="T89" s="5"/>
      <c r="U89" s="17"/>
      <c r="V89" s="17"/>
      <c r="W89" s="17"/>
      <c r="X89" s="17"/>
      <c r="Y89" s="18"/>
    </row>
    <row r="90" spans="2:25" s="4" customFormat="1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17"/>
      <c r="M90" s="17"/>
      <c r="N90" s="17"/>
      <c r="O90" s="17"/>
      <c r="P90" s="18"/>
      <c r="S90" s="5"/>
      <c r="T90" s="5"/>
      <c r="U90" s="17"/>
      <c r="V90" s="17"/>
      <c r="W90" s="17"/>
      <c r="X90" s="17"/>
      <c r="Y90" s="18"/>
    </row>
    <row r="91" spans="2:25" s="4" customFormat="1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17"/>
      <c r="M91" s="17"/>
      <c r="N91" s="17"/>
      <c r="O91" s="17"/>
      <c r="P91" s="18"/>
      <c r="S91" s="5"/>
      <c r="T91" s="5"/>
      <c r="U91" s="17"/>
      <c r="V91" s="17"/>
      <c r="W91" s="17"/>
      <c r="X91" s="17"/>
      <c r="Y91" s="18"/>
    </row>
    <row r="92" spans="2:25" s="4" customFormat="1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17"/>
      <c r="M92" s="17"/>
      <c r="N92" s="17"/>
      <c r="O92" s="17"/>
      <c r="P92" s="18"/>
      <c r="S92" s="5"/>
      <c r="T92" s="5"/>
      <c r="U92" s="17"/>
      <c r="V92" s="17"/>
      <c r="W92" s="17"/>
      <c r="X92" s="17"/>
      <c r="Y92" s="18"/>
    </row>
    <row r="93" spans="2:25" s="4" customFormat="1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17"/>
      <c r="M93" s="17"/>
      <c r="N93" s="17"/>
      <c r="O93" s="17"/>
      <c r="P93" s="18"/>
      <c r="S93" s="5"/>
      <c r="T93" s="5"/>
      <c r="U93" s="17"/>
      <c r="V93" s="17"/>
      <c r="W93" s="17"/>
      <c r="X93" s="17"/>
      <c r="Y93" s="18"/>
    </row>
    <row r="94" spans="2:25" s="4" customFormat="1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17"/>
      <c r="M94" s="17"/>
      <c r="N94" s="17"/>
      <c r="O94" s="17"/>
      <c r="P94" s="18"/>
      <c r="S94" s="5"/>
      <c r="T94" s="5"/>
      <c r="U94" s="17"/>
      <c r="V94" s="17"/>
      <c r="W94" s="17"/>
      <c r="X94" s="17"/>
      <c r="Y94" s="18"/>
    </row>
    <row r="95" spans="2:25" s="4" customFormat="1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17"/>
      <c r="M95" s="17"/>
      <c r="N95" s="17"/>
      <c r="O95" s="17"/>
      <c r="P95" s="18"/>
      <c r="S95" s="5"/>
      <c r="T95" s="5"/>
      <c r="U95" s="17"/>
      <c r="V95" s="17"/>
      <c r="W95" s="17"/>
      <c r="X95" s="17"/>
      <c r="Y95" s="18"/>
    </row>
    <row r="96" spans="2:25" s="4" customFormat="1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17"/>
      <c r="M96" s="17"/>
      <c r="N96" s="17"/>
      <c r="O96" s="17"/>
      <c r="P96" s="18"/>
      <c r="S96" s="5"/>
      <c r="T96" s="5"/>
      <c r="U96" s="17"/>
      <c r="V96" s="17"/>
      <c r="W96" s="17"/>
      <c r="X96" s="17"/>
      <c r="Y96" s="18"/>
    </row>
    <row r="97" spans="2:25" s="4" customFormat="1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17"/>
      <c r="M97" s="17"/>
      <c r="N97" s="17"/>
      <c r="O97" s="17"/>
      <c r="P97" s="18"/>
      <c r="S97" s="5"/>
      <c r="T97" s="5"/>
      <c r="U97" s="17"/>
      <c r="V97" s="17"/>
      <c r="W97" s="17"/>
      <c r="X97" s="17"/>
      <c r="Y97" s="18"/>
    </row>
    <row r="98" spans="2:25" s="4" customFormat="1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17"/>
      <c r="M98" s="17"/>
      <c r="N98" s="17"/>
      <c r="O98" s="17"/>
      <c r="P98" s="18"/>
      <c r="S98" s="5"/>
      <c r="T98" s="5"/>
      <c r="U98" s="17"/>
      <c r="V98" s="17"/>
      <c r="W98" s="17"/>
      <c r="X98" s="17"/>
      <c r="Y98" s="18"/>
    </row>
    <row r="99" spans="2:25" s="4" customFormat="1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17"/>
      <c r="M99" s="17"/>
      <c r="N99" s="17"/>
      <c r="O99" s="17"/>
      <c r="P99" s="18"/>
      <c r="S99" s="5"/>
      <c r="T99" s="5"/>
      <c r="U99" s="17"/>
      <c r="V99" s="17"/>
      <c r="W99" s="17"/>
      <c r="X99" s="17"/>
      <c r="Y99" s="18"/>
    </row>
    <row r="100" spans="2:25" s="4" customFormat="1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7"/>
      <c r="M100" s="17"/>
      <c r="N100" s="17"/>
      <c r="O100" s="17"/>
      <c r="P100" s="18"/>
      <c r="S100" s="5"/>
      <c r="T100" s="5"/>
      <c r="U100" s="17"/>
      <c r="V100" s="17"/>
      <c r="W100" s="17"/>
      <c r="X100" s="17"/>
      <c r="Y100" s="18"/>
    </row>
    <row r="101" spans="2:25" s="4" customFormat="1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7"/>
      <c r="M101" s="17"/>
      <c r="N101" s="17"/>
      <c r="O101" s="17"/>
      <c r="P101" s="18"/>
      <c r="S101" s="5"/>
      <c r="T101" s="5"/>
      <c r="U101" s="17"/>
      <c r="V101" s="17"/>
      <c r="W101" s="17"/>
      <c r="X101" s="17"/>
      <c r="Y101" s="18"/>
    </row>
    <row r="102" spans="2:25" s="4" customFormat="1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7"/>
      <c r="M102" s="17"/>
      <c r="N102" s="17"/>
      <c r="O102" s="17"/>
      <c r="P102" s="18"/>
      <c r="S102" s="5"/>
      <c r="T102" s="5"/>
      <c r="U102" s="17"/>
      <c r="V102" s="17"/>
      <c r="W102" s="17"/>
      <c r="X102" s="17"/>
      <c r="Y102" s="18"/>
    </row>
    <row r="103" spans="2:25" s="4" customFormat="1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7"/>
      <c r="M103" s="17"/>
      <c r="N103" s="17"/>
      <c r="O103" s="17"/>
      <c r="P103" s="18"/>
      <c r="S103" s="5"/>
      <c r="T103" s="5"/>
      <c r="U103" s="17"/>
      <c r="V103" s="17"/>
      <c r="W103" s="17"/>
      <c r="X103" s="17"/>
      <c r="Y103" s="18"/>
    </row>
    <row r="104" spans="2:25" s="4" customFormat="1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7"/>
      <c r="M104" s="17"/>
      <c r="N104" s="17"/>
      <c r="O104" s="17"/>
      <c r="P104" s="18"/>
      <c r="S104" s="5"/>
      <c r="T104" s="5"/>
      <c r="U104" s="17"/>
      <c r="V104" s="17"/>
      <c r="W104" s="17"/>
      <c r="X104" s="17"/>
      <c r="Y104" s="18"/>
    </row>
  </sheetData>
  <sheetProtection/>
  <mergeCells count="39">
    <mergeCell ref="C5:C7"/>
    <mergeCell ref="D5:D7"/>
    <mergeCell ref="E5:I5"/>
    <mergeCell ref="S6:S7"/>
    <mergeCell ref="O5:O7"/>
    <mergeCell ref="P5:P7"/>
    <mergeCell ref="S5:T5"/>
    <mergeCell ref="N5:N7"/>
    <mergeCell ref="K6:K7"/>
    <mergeCell ref="B1:AN1"/>
    <mergeCell ref="A2:AN3"/>
    <mergeCell ref="U5:U7"/>
    <mergeCell ref="V5:V7"/>
    <mergeCell ref="W5:W7"/>
    <mergeCell ref="T6:T7"/>
    <mergeCell ref="J5:K5"/>
    <mergeCell ref="L5:L7"/>
    <mergeCell ref="M5:M7"/>
    <mergeCell ref="Q6:Q7"/>
    <mergeCell ref="AL6:AL7"/>
    <mergeCell ref="AL4:AN4"/>
    <mergeCell ref="AM6:AN6"/>
    <mergeCell ref="E6:F6"/>
    <mergeCell ref="G6:G7"/>
    <mergeCell ref="H6:I6"/>
    <mergeCell ref="J6:J7"/>
    <mergeCell ref="AG6:AG7"/>
    <mergeCell ref="AH6:AH7"/>
    <mergeCell ref="AI6:AI7"/>
    <mergeCell ref="AJ6:AJ7"/>
    <mergeCell ref="AK6:AK7"/>
    <mergeCell ref="X5:X7"/>
    <mergeCell ref="Y5:Y7"/>
    <mergeCell ref="AB6:AB7"/>
    <mergeCell ref="A4:A7"/>
    <mergeCell ref="B4:B7"/>
    <mergeCell ref="Z6:Z7"/>
    <mergeCell ref="AA6:AA7"/>
    <mergeCell ref="R6:R7"/>
  </mergeCells>
  <printOptions/>
  <pageMargins left="0.7874015748031497" right="0.31496062992125984" top="0.5511811023622047" bottom="0.5511811023622047" header="0.2755905511811024" footer="0.11811023622047245"/>
  <pageSetup fitToHeight="6" fitToWidth="1" horizontalDpi="600" verticalDpi="600" orientation="portrait" paperSize="9" scale="79" r:id="rId1"/>
  <headerFooter differentFirst="1">
    <oddHeader>&amp;R&amp;8&amp;P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stiu</cp:lastModifiedBy>
  <cp:lastPrinted>2014-12-26T09:44:37Z</cp:lastPrinted>
  <dcterms:created xsi:type="dcterms:W3CDTF">2011-02-28T11:26:22Z</dcterms:created>
  <dcterms:modified xsi:type="dcterms:W3CDTF">2014-12-26T09:48:09Z</dcterms:modified>
  <cp:category/>
  <cp:version/>
  <cp:contentType/>
  <cp:contentStatus/>
</cp:coreProperties>
</file>